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04\共通(データやり取り)\はが　さま\"/>
    </mc:Choice>
  </mc:AlternateContent>
  <xr:revisionPtr revIDLastSave="0" documentId="13_ncr:1_{40040B22-7B71-448E-B5D2-796B7D08363B}" xr6:coauthVersionLast="47" xr6:coauthVersionMax="47" xr10:uidLastSave="{00000000-0000-0000-0000-000000000000}"/>
  <bookViews>
    <workbookView xWindow="-28920" yWindow="-15" windowWidth="29040" windowHeight="15720" tabRatio="881" xr2:uid="{00000000-000D-0000-FFFF-FFFF00000000}"/>
  </bookViews>
  <sheets>
    <sheet name="基本項目" sheetId="1" r:id="rId1"/>
    <sheet name="選挙人氏名" sheetId="2" r:id="rId2"/>
    <sheet name="１　入所・入院者からの請求依頼書" sheetId="4" r:id="rId3"/>
    <sheet name="２　請求書" sheetId="5" r:id="rId4"/>
    <sheet name="３　請求書別紙" sheetId="6" r:id="rId5"/>
    <sheet name="４　代理投票通知書" sheetId="7" r:id="rId6"/>
    <sheet name="５　代理投票仮投票" sheetId="10" r:id="rId7"/>
    <sheet name="６送致書" sheetId="8" r:id="rId8"/>
    <sheet name="７　経費請求書" sheetId="11" r:id="rId9"/>
    <sheet name="８　経費請求書別紙" sheetId="12" r:id="rId10"/>
    <sheet name="集計表" sheetId="13" r:id="rId11"/>
    <sheet name="コード表" sheetId="3" r:id="rId12"/>
  </sheets>
  <definedNames>
    <definedName name="_xlnm.Print_Area" localSheetId="2">'１　入所・入院者からの請求依頼書'!$A$1:$I$20</definedName>
    <definedName name="_xlnm.Print_Area" localSheetId="3">'２　請求書'!$A$4:$J$31</definedName>
    <definedName name="_xlnm.Print_Area" localSheetId="4">'３　請求書別紙'!$C$1:$G$37</definedName>
    <definedName name="_xlnm.Print_Area" localSheetId="5">'４　代理投票通知書'!$A$3:$I$25</definedName>
    <definedName name="_xlnm.Print_Area" localSheetId="6">'５　代理投票仮投票'!$A$3:$I$13</definedName>
    <definedName name="_xlnm.Print_Area" localSheetId="7">'６送致書'!$B$4:$O$48</definedName>
    <definedName name="_xlnm.Print_Area" localSheetId="8">'７　経費請求書'!$A$5:$J$49</definedName>
    <definedName name="_xlnm.Print_Area" localSheetId="9">'８　経費請求書別紙'!$E$1:$I$36</definedName>
    <definedName name="_xlnm.Print_Area" localSheetId="11">コード表!$A$1:$R$32</definedName>
    <definedName name="_xlnm.Print_Area" localSheetId="0">基本項目!$A$1:$L$31</definedName>
    <definedName name="_xlnm.Print_Area" localSheetId="10">集計表!$A$1:$AG$49</definedName>
    <definedName name="_xlnm.Print_Area" localSheetId="1">選挙人氏名!$A$1:$Q$31</definedName>
    <definedName name="_xlnm.Print_Titles" localSheetId="4">'３　請求書別紙'!$5:$5</definedName>
    <definedName name="_xlnm.Print_Titles" localSheetId="9">'８　経費請求書別紙'!$5:$6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 i="12" l="1"/>
  <c r="E3" i="6"/>
  <c r="C26" i="13"/>
  <c r="K31" i="8"/>
  <c r="D31" i="8"/>
  <c r="I27" i="8"/>
  <c r="G27" i="8"/>
  <c r="F6" i="1"/>
  <c r="H7" i="12" l="1"/>
  <c r="G46" i="11"/>
  <c r="G44" i="11"/>
  <c r="G42" i="11"/>
  <c r="D37" i="11"/>
  <c r="H16" i="5"/>
  <c r="H21" i="5"/>
  <c r="F12" i="7"/>
  <c r="L15" i="8"/>
  <c r="L12" i="8"/>
  <c r="H20" i="11"/>
  <c r="N11" i="1" l="1"/>
  <c r="N9" i="1"/>
  <c r="M32" i="8"/>
  <c r="M34" i="8"/>
  <c r="M35" i="8"/>
  <c r="M36" i="8"/>
  <c r="M37" i="8"/>
  <c r="M38" i="8"/>
  <c r="M39" i="8"/>
  <c r="M40" i="8"/>
  <c r="G34" i="8"/>
  <c r="G35" i="8"/>
  <c r="G36" i="8"/>
  <c r="G37" i="8"/>
  <c r="G38" i="8"/>
  <c r="G39" i="8"/>
  <c r="G40" i="8"/>
  <c r="L17" i="8"/>
  <c r="L9" i="8"/>
  <c r="M41" i="8"/>
  <c r="G41" i="8"/>
  <c r="G33" i="8"/>
  <c r="M33" i="8"/>
  <c r="G32" i="8"/>
  <c r="C7" i="8"/>
  <c r="J31" i="8"/>
  <c r="C27" i="8"/>
  <c r="L27" i="8" l="1"/>
  <c r="D9" i="11"/>
  <c r="F8" i="12"/>
  <c r="H8" i="12"/>
  <c r="F9" i="12"/>
  <c r="H9" i="12"/>
  <c r="F10" i="12"/>
  <c r="H10" i="12"/>
  <c r="F11" i="12"/>
  <c r="H11" i="12"/>
  <c r="F12" i="12"/>
  <c r="H12" i="12"/>
  <c r="F13" i="12"/>
  <c r="H13" i="12"/>
  <c r="F14" i="12"/>
  <c r="H14" i="12"/>
  <c r="F15" i="12"/>
  <c r="H15" i="12"/>
  <c r="F16" i="12"/>
  <c r="H16" i="12"/>
  <c r="F17" i="12"/>
  <c r="H17" i="12"/>
  <c r="F18" i="12"/>
  <c r="H18" i="12"/>
  <c r="F19" i="12"/>
  <c r="H19" i="12"/>
  <c r="F20" i="12"/>
  <c r="H20" i="12"/>
  <c r="F21" i="12"/>
  <c r="H21" i="12"/>
  <c r="F22" i="12"/>
  <c r="H22" i="12"/>
  <c r="F23" i="12"/>
  <c r="H23" i="12"/>
  <c r="F24" i="12"/>
  <c r="H24" i="12"/>
  <c r="F25" i="12"/>
  <c r="H25" i="12"/>
  <c r="F26" i="12"/>
  <c r="H26" i="12"/>
  <c r="F27" i="12"/>
  <c r="H27" i="12"/>
  <c r="F28" i="12"/>
  <c r="H28" i="12"/>
  <c r="F29" i="12"/>
  <c r="H29" i="12"/>
  <c r="F30" i="12"/>
  <c r="H30" i="12"/>
  <c r="F31" i="12"/>
  <c r="H31" i="12"/>
  <c r="F32" i="12"/>
  <c r="H32" i="12"/>
  <c r="F33" i="12"/>
  <c r="H33" i="12"/>
  <c r="F34" i="12"/>
  <c r="H34" i="12"/>
  <c r="F35" i="12"/>
  <c r="H35" i="12"/>
  <c r="F36" i="12"/>
  <c r="G36" i="12"/>
  <c r="H36" i="12"/>
  <c r="F7" i="12"/>
  <c r="B6" i="12"/>
  <c r="C6" i="12"/>
  <c r="A6" i="12"/>
  <c r="X2" i="2"/>
  <c r="AC2" i="2" s="1"/>
  <c r="AD2" i="2" s="1"/>
  <c r="B22" i="11"/>
  <c r="C21" i="8" l="1"/>
  <c r="D19" i="7" l="1"/>
  <c r="D18" i="7"/>
  <c r="X3" i="2"/>
  <c r="AC3" i="2" s="1"/>
  <c r="E49" i="11"/>
  <c r="G48" i="11"/>
  <c r="F31" i="11"/>
  <c r="F32" i="11"/>
  <c r="H30" i="11"/>
  <c r="G30" i="11"/>
  <c r="E30" i="11"/>
  <c r="B30" i="11"/>
  <c r="H18" i="11"/>
  <c r="H16" i="11"/>
  <c r="H15" i="11"/>
  <c r="H13" i="11"/>
  <c r="B9" i="11"/>
  <c r="H7" i="11"/>
  <c r="C31" i="8"/>
  <c r="Z3"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Z2" i="2"/>
  <c r="Y2" i="2"/>
  <c r="AA2" i="2" s="1"/>
  <c r="X4" i="2"/>
  <c r="AC4" i="2" s="1"/>
  <c r="X5" i="2"/>
  <c r="AC5" i="2" s="1"/>
  <c r="X6" i="2"/>
  <c r="AC6" i="2" s="1"/>
  <c r="X7" i="2"/>
  <c r="AC7" i="2" s="1"/>
  <c r="X8" i="2"/>
  <c r="AC8" i="2" s="1"/>
  <c r="X9" i="2"/>
  <c r="AC9" i="2" s="1"/>
  <c r="X10" i="2"/>
  <c r="AC10" i="2" s="1"/>
  <c r="X11" i="2"/>
  <c r="AC11" i="2" s="1"/>
  <c r="X12" i="2"/>
  <c r="AC12" i="2" s="1"/>
  <c r="X13" i="2"/>
  <c r="AC13" i="2" s="1"/>
  <c r="X14" i="2"/>
  <c r="AC14" i="2" s="1"/>
  <c r="X15" i="2"/>
  <c r="AC15" i="2" s="1"/>
  <c r="X16" i="2"/>
  <c r="AC16" i="2" s="1"/>
  <c r="X17" i="2"/>
  <c r="AC17" i="2" s="1"/>
  <c r="X18" i="2"/>
  <c r="AC18" i="2" s="1"/>
  <c r="X19" i="2"/>
  <c r="AC19" i="2" s="1"/>
  <c r="X20" i="2"/>
  <c r="AC20" i="2" s="1"/>
  <c r="X21" i="2"/>
  <c r="AC21" i="2" s="1"/>
  <c r="X22" i="2"/>
  <c r="AC22" i="2" s="1"/>
  <c r="X23" i="2"/>
  <c r="AC23" i="2" s="1"/>
  <c r="X24" i="2"/>
  <c r="AC24" i="2" s="1"/>
  <c r="X25" i="2"/>
  <c r="AC25" i="2" s="1"/>
  <c r="X26" i="2"/>
  <c r="AC26" i="2" s="1"/>
  <c r="X27" i="2"/>
  <c r="AC27" i="2" s="1"/>
  <c r="X28" i="2"/>
  <c r="AC28" i="2" s="1"/>
  <c r="X29" i="2"/>
  <c r="AC29" i="2" s="1"/>
  <c r="X30" i="2"/>
  <c r="AC30" i="2" s="1"/>
  <c r="X31" i="2"/>
  <c r="AC31" i="2" s="1"/>
  <c r="B32" i="13"/>
  <c r="Y3" i="2"/>
  <c r="Y4" i="2"/>
  <c r="Y5" i="2"/>
  <c r="Y6" i="2"/>
  <c r="Y7" i="2"/>
  <c r="Y8" i="2"/>
  <c r="Y9" i="2"/>
  <c r="Y10" i="2"/>
  <c r="Y11" i="2"/>
  <c r="Y12" i="2"/>
  <c r="Y13" i="2"/>
  <c r="Y14" i="2"/>
  <c r="Y15" i="2"/>
  <c r="Y16" i="2"/>
  <c r="Y17" i="2"/>
  <c r="Y18" i="2"/>
  <c r="Y19" i="2"/>
  <c r="Y20" i="2"/>
  <c r="Y21" i="2"/>
  <c r="Y22" i="2"/>
  <c r="Y23" i="2"/>
  <c r="Y24" i="2"/>
  <c r="Y25" i="2"/>
  <c r="Y26" i="2"/>
  <c r="Y27" i="2"/>
  <c r="Y28" i="2"/>
  <c r="Y29" i="2"/>
  <c r="Y30" i="2"/>
  <c r="Y31" i="2"/>
  <c r="AF49" i="13"/>
  <c r="AE49" i="13"/>
  <c r="AD49" i="13"/>
  <c r="AC49" i="13"/>
  <c r="AB49" i="13"/>
  <c r="AA49" i="13"/>
  <c r="Z49" i="13"/>
  <c r="Y49" i="13"/>
  <c r="X49" i="13"/>
  <c r="W49" i="13"/>
  <c r="V49" i="13"/>
  <c r="U49" i="13"/>
  <c r="T49" i="13"/>
  <c r="S49" i="13"/>
  <c r="R49" i="13"/>
  <c r="Q49" i="13"/>
  <c r="P49" i="13"/>
  <c r="O49" i="13"/>
  <c r="N49" i="13"/>
  <c r="M49" i="13"/>
  <c r="L49" i="13"/>
  <c r="K49" i="13"/>
  <c r="J49" i="13"/>
  <c r="I49" i="13"/>
  <c r="H49" i="13"/>
  <c r="G49" i="13"/>
  <c r="F49" i="13"/>
  <c r="E49" i="13"/>
  <c r="D49" i="13"/>
  <c r="C49" i="13"/>
  <c r="AG48" i="13"/>
  <c r="AG47" i="13"/>
  <c r="AG46" i="13"/>
  <c r="AG45" i="13"/>
  <c r="AG44" i="13"/>
  <c r="AG43" i="13"/>
  <c r="AG42" i="13"/>
  <c r="AG41" i="13"/>
  <c r="AG40" i="13"/>
  <c r="AG39" i="13"/>
  <c r="AG38" i="13"/>
  <c r="AG37" i="13"/>
  <c r="AG36" i="13"/>
  <c r="AG35" i="13"/>
  <c r="AG34" i="13"/>
  <c r="AG33" i="13"/>
  <c r="AA3" i="2" l="1"/>
  <c r="AD3" i="2"/>
  <c r="AD4" i="2"/>
  <c r="AB4" i="2"/>
  <c r="AD31" i="2"/>
  <c r="AD29" i="2"/>
  <c r="AD27" i="2"/>
  <c r="AD25" i="2"/>
  <c r="AD23" i="2"/>
  <c r="AD21" i="2"/>
  <c r="AD19" i="2"/>
  <c r="AD17" i="2"/>
  <c r="AD15" i="2"/>
  <c r="AD13" i="2"/>
  <c r="AD11" i="2"/>
  <c r="AD9" i="2"/>
  <c r="AD7" i="2"/>
  <c r="AD5" i="2"/>
  <c r="AD28" i="2"/>
  <c r="AD26" i="2"/>
  <c r="AD24" i="2"/>
  <c r="AD22" i="2"/>
  <c r="AD20" i="2"/>
  <c r="AD18" i="2"/>
  <c r="AD16" i="2"/>
  <c r="AD14" i="2"/>
  <c r="AD12" i="2"/>
  <c r="AD10" i="2"/>
  <c r="AD8" i="2"/>
  <c r="AD6" i="2"/>
  <c r="AD30" i="2"/>
  <c r="AA30" i="2"/>
  <c r="AA28" i="2"/>
  <c r="AA26" i="2"/>
  <c r="AA24" i="2"/>
  <c r="AA22" i="2"/>
  <c r="AA20" i="2"/>
  <c r="AA18" i="2"/>
  <c r="AA16" i="2"/>
  <c r="AA14" i="2"/>
  <c r="AA12" i="2"/>
  <c r="AA10" i="2"/>
  <c r="AA8" i="2"/>
  <c r="AA6" i="2"/>
  <c r="AA4" i="2"/>
  <c r="AA31" i="2"/>
  <c r="AA29" i="2"/>
  <c r="AA27" i="2"/>
  <c r="AA25" i="2"/>
  <c r="AA23" i="2"/>
  <c r="AA21" i="2"/>
  <c r="AA19" i="2"/>
  <c r="AA17" i="2"/>
  <c r="AA15" i="2"/>
  <c r="AA13" i="2"/>
  <c r="AA11" i="2"/>
  <c r="AA9" i="2"/>
  <c r="AA7" i="2"/>
  <c r="AA5" i="2"/>
  <c r="AB3" i="2"/>
  <c r="AB31" i="2"/>
  <c r="AB29" i="2"/>
  <c r="AB27" i="2"/>
  <c r="AB25" i="2"/>
  <c r="AB23" i="2"/>
  <c r="AB21" i="2"/>
  <c r="AB19" i="2"/>
  <c r="AB17" i="2"/>
  <c r="AB15" i="2"/>
  <c r="AB13" i="2"/>
  <c r="AB11" i="2"/>
  <c r="AB9" i="2"/>
  <c r="AB7" i="2"/>
  <c r="AB5" i="2"/>
  <c r="AB2" i="2"/>
  <c r="AB30" i="2"/>
  <c r="AB28" i="2"/>
  <c r="AB26" i="2"/>
  <c r="AB24" i="2"/>
  <c r="AB22" i="2"/>
  <c r="AB20" i="2"/>
  <c r="AB18" i="2"/>
  <c r="AB16" i="2"/>
  <c r="AB14" i="2"/>
  <c r="AB12" i="2"/>
  <c r="AB10" i="2"/>
  <c r="AB8" i="2"/>
  <c r="AB6" i="2"/>
  <c r="AG49" i="13"/>
  <c r="B5" i="13"/>
  <c r="V2" i="2"/>
  <c r="F7" i="6"/>
  <c r="G7" i="6"/>
  <c r="F8" i="6"/>
  <c r="G8" i="6"/>
  <c r="F9" i="6"/>
  <c r="G9" i="6"/>
  <c r="D10" i="6"/>
  <c r="E10" i="6"/>
  <c r="F10" i="6"/>
  <c r="G10" i="6"/>
  <c r="D11" i="6"/>
  <c r="E11" i="6"/>
  <c r="F11" i="6"/>
  <c r="G11" i="6"/>
  <c r="D12" i="6"/>
  <c r="E12" i="6"/>
  <c r="F12" i="6"/>
  <c r="G12" i="6"/>
  <c r="D13" i="6"/>
  <c r="E13" i="6"/>
  <c r="F13" i="6"/>
  <c r="G13" i="6"/>
  <c r="D14" i="6"/>
  <c r="E14" i="6"/>
  <c r="F14" i="6"/>
  <c r="G14" i="6"/>
  <c r="D15" i="6"/>
  <c r="E15" i="6"/>
  <c r="F15" i="6"/>
  <c r="G15" i="6"/>
  <c r="D16" i="6"/>
  <c r="E16" i="6"/>
  <c r="F16" i="6"/>
  <c r="G16" i="6"/>
  <c r="D17" i="6"/>
  <c r="E17" i="6"/>
  <c r="F17" i="6"/>
  <c r="G17" i="6"/>
  <c r="D18" i="6"/>
  <c r="E18" i="6"/>
  <c r="F18" i="6"/>
  <c r="G18" i="6"/>
  <c r="D19" i="6"/>
  <c r="E19" i="6"/>
  <c r="F19" i="6"/>
  <c r="G19" i="6"/>
  <c r="D20" i="6"/>
  <c r="E20" i="6"/>
  <c r="F20" i="6"/>
  <c r="G20" i="6"/>
  <c r="D21" i="6"/>
  <c r="E21" i="6"/>
  <c r="F21" i="6"/>
  <c r="G21" i="6"/>
  <c r="D22" i="6"/>
  <c r="E22" i="6"/>
  <c r="F22" i="6"/>
  <c r="G22" i="6"/>
  <c r="D23" i="6"/>
  <c r="E23" i="6"/>
  <c r="F23" i="6"/>
  <c r="G23" i="6"/>
  <c r="D24" i="6"/>
  <c r="E24" i="6"/>
  <c r="F24" i="6"/>
  <c r="G24" i="6"/>
  <c r="D25" i="6"/>
  <c r="E25" i="6"/>
  <c r="F25" i="6"/>
  <c r="G25" i="6"/>
  <c r="D26" i="6"/>
  <c r="E26" i="6"/>
  <c r="F26" i="6"/>
  <c r="G26" i="6"/>
  <c r="D27" i="6"/>
  <c r="E27" i="6"/>
  <c r="F27" i="6"/>
  <c r="G27" i="6"/>
  <c r="D28" i="6"/>
  <c r="E28" i="6"/>
  <c r="F28" i="6"/>
  <c r="G28" i="6"/>
  <c r="D29" i="6"/>
  <c r="E29" i="6"/>
  <c r="F29" i="6"/>
  <c r="G29" i="6"/>
  <c r="D30" i="6"/>
  <c r="E30" i="6"/>
  <c r="F30" i="6"/>
  <c r="G30" i="6"/>
  <c r="D31" i="6"/>
  <c r="E31" i="6"/>
  <c r="F31" i="6"/>
  <c r="G31" i="6"/>
  <c r="D32" i="6"/>
  <c r="E32" i="6"/>
  <c r="F32" i="6"/>
  <c r="G32" i="6"/>
  <c r="D33" i="6"/>
  <c r="E33" i="6"/>
  <c r="F33" i="6"/>
  <c r="G33" i="6"/>
  <c r="D34" i="6"/>
  <c r="E34" i="6"/>
  <c r="F34" i="6"/>
  <c r="G34" i="6"/>
  <c r="D35" i="6"/>
  <c r="E35" i="6"/>
  <c r="F35" i="6"/>
  <c r="G35" i="6"/>
  <c r="D22" i="13"/>
  <c r="D24" i="13" s="1"/>
  <c r="E22" i="13"/>
  <c r="E24" i="13" s="1"/>
  <c r="F22" i="13"/>
  <c r="F24" i="13" s="1"/>
  <c r="G22" i="13"/>
  <c r="G24" i="13" s="1"/>
  <c r="H22" i="13"/>
  <c r="H24" i="13" s="1"/>
  <c r="I22" i="13"/>
  <c r="I24" i="13" s="1"/>
  <c r="J22" i="13"/>
  <c r="J24" i="13" s="1"/>
  <c r="K22" i="13"/>
  <c r="K24" i="13" s="1"/>
  <c r="L22" i="13"/>
  <c r="L24" i="13" s="1"/>
  <c r="M22" i="13"/>
  <c r="M24" i="13" s="1"/>
  <c r="N22" i="13"/>
  <c r="N24" i="13" s="1"/>
  <c r="O22" i="13"/>
  <c r="O24" i="13" s="1"/>
  <c r="P22" i="13"/>
  <c r="P24" i="13" s="1"/>
  <c r="Q22" i="13"/>
  <c r="Q24" i="13" s="1"/>
  <c r="R22" i="13"/>
  <c r="R24" i="13" s="1"/>
  <c r="S22" i="13"/>
  <c r="S24" i="13" s="1"/>
  <c r="T22" i="13"/>
  <c r="T24" i="13" s="1"/>
  <c r="U22" i="13"/>
  <c r="U24" i="13" s="1"/>
  <c r="V22" i="13"/>
  <c r="V24" i="13" s="1"/>
  <c r="W22" i="13"/>
  <c r="W24" i="13" s="1"/>
  <c r="X22" i="13"/>
  <c r="X24" i="13" s="1"/>
  <c r="Y22" i="13"/>
  <c r="Y24" i="13" s="1"/>
  <c r="Z22" i="13"/>
  <c r="Z24" i="13" s="1"/>
  <c r="AA22" i="13"/>
  <c r="AA24" i="13" s="1"/>
  <c r="AB22" i="13"/>
  <c r="AB24" i="13" s="1"/>
  <c r="AC22" i="13"/>
  <c r="AC24" i="13" s="1"/>
  <c r="AD22" i="13"/>
  <c r="AD24" i="13" s="1"/>
  <c r="AE22" i="13"/>
  <c r="AE24" i="13" s="1"/>
  <c r="AF22" i="13"/>
  <c r="AF24" i="13" s="1"/>
  <c r="C22" i="13"/>
  <c r="G26" i="11" s="1"/>
  <c r="AG7" i="13"/>
  <c r="AG8" i="13"/>
  <c r="AG9" i="13"/>
  <c r="AG10" i="13"/>
  <c r="AG11" i="13"/>
  <c r="AG12" i="13"/>
  <c r="AG13" i="13"/>
  <c r="AG14" i="13"/>
  <c r="AG15" i="13"/>
  <c r="AG16" i="13"/>
  <c r="AG17" i="13"/>
  <c r="AG18" i="13"/>
  <c r="AG19" i="13"/>
  <c r="AG20" i="13"/>
  <c r="AG21" i="13"/>
  <c r="AG6" i="13"/>
  <c r="K5" i="8"/>
  <c r="D9" i="10"/>
  <c r="H7" i="10"/>
  <c r="D7" i="10"/>
  <c r="F5" i="10"/>
  <c r="F3" i="7"/>
  <c r="F18" i="7"/>
  <c r="C24" i="13" l="1"/>
  <c r="AG24" i="13" s="1"/>
  <c r="E26" i="11"/>
  <c r="AG22" i="13"/>
  <c r="G29" i="5"/>
  <c r="G27" i="5"/>
  <c r="N26" i="5"/>
  <c r="G6" i="6"/>
  <c r="F6" i="6"/>
  <c r="B18" i="7"/>
  <c r="B5" i="7"/>
  <c r="F9" i="7"/>
  <c r="F7" i="7"/>
  <c r="D14" i="7"/>
  <c r="B14" i="7"/>
  <c r="D17" i="4"/>
  <c r="W3" i="2"/>
  <c r="W4" i="2"/>
  <c r="W5" i="2"/>
  <c r="W6" i="2"/>
  <c r="W7" i="2"/>
  <c r="W8" i="2"/>
  <c r="W9" i="2"/>
  <c r="W10" i="2"/>
  <c r="W11" i="2"/>
  <c r="W12" i="2"/>
  <c r="W13" i="2"/>
  <c r="W14" i="2"/>
  <c r="W15" i="2"/>
  <c r="W16" i="2"/>
  <c r="W17" i="2"/>
  <c r="W18" i="2"/>
  <c r="W19" i="2"/>
  <c r="W20" i="2"/>
  <c r="W21" i="2"/>
  <c r="W22" i="2"/>
  <c r="W23" i="2"/>
  <c r="W24" i="2"/>
  <c r="W25" i="2"/>
  <c r="W26" i="2"/>
  <c r="W27" i="2"/>
  <c r="W28" i="2"/>
  <c r="W29" i="2"/>
  <c r="W30" i="2"/>
  <c r="W31" i="2"/>
  <c r="W2" i="2"/>
  <c r="I29" i="5" l="1"/>
  <c r="A5" i="6"/>
  <c r="B5" i="6"/>
  <c r="V3" i="2"/>
  <c r="V4" i="2"/>
  <c r="V5" i="2"/>
  <c r="V6" i="2"/>
  <c r="V7" i="2"/>
  <c r="V8" i="2"/>
  <c r="V9" i="2"/>
  <c r="V10" i="2"/>
  <c r="V11" i="2"/>
  <c r="V12" i="2"/>
  <c r="V13" i="2"/>
  <c r="V14" i="2"/>
  <c r="V15" i="2"/>
  <c r="V16" i="2"/>
  <c r="V17" i="2"/>
  <c r="V18" i="2"/>
  <c r="V19" i="2"/>
  <c r="V20" i="2"/>
  <c r="V21" i="2"/>
  <c r="V22" i="2"/>
  <c r="V23" i="2"/>
  <c r="V24" i="2"/>
  <c r="V25" i="2"/>
  <c r="V26" i="2"/>
  <c r="V27" i="2"/>
  <c r="V28" i="2"/>
  <c r="V29" i="2"/>
  <c r="V30" i="2"/>
  <c r="V31" i="2"/>
  <c r="S3" i="2"/>
  <c r="D7" i="6" s="1"/>
  <c r="S4" i="2"/>
  <c r="S5" i="2"/>
  <c r="S6" i="2"/>
  <c r="G10" i="12" s="1"/>
  <c r="S7" i="2"/>
  <c r="G11" i="12" s="1"/>
  <c r="S8" i="2"/>
  <c r="G12" i="12" s="1"/>
  <c r="S9" i="2"/>
  <c r="G13" i="12" s="1"/>
  <c r="S10" i="2"/>
  <c r="G14" i="12" s="1"/>
  <c r="S11" i="2"/>
  <c r="G15" i="12" s="1"/>
  <c r="S12" i="2"/>
  <c r="G16" i="12" s="1"/>
  <c r="S13" i="2"/>
  <c r="G17" i="12" s="1"/>
  <c r="S14" i="2"/>
  <c r="G18" i="12" s="1"/>
  <c r="S15" i="2"/>
  <c r="G19" i="12" s="1"/>
  <c r="S16" i="2"/>
  <c r="G20" i="12" s="1"/>
  <c r="S17" i="2"/>
  <c r="G21" i="12" s="1"/>
  <c r="S18" i="2"/>
  <c r="G22" i="12" s="1"/>
  <c r="S19" i="2"/>
  <c r="G23" i="12" s="1"/>
  <c r="S20" i="2"/>
  <c r="G24" i="12" s="1"/>
  <c r="S21" i="2"/>
  <c r="G25" i="12" s="1"/>
  <c r="S22" i="2"/>
  <c r="G26" i="12" s="1"/>
  <c r="S23" i="2"/>
  <c r="G27" i="12" s="1"/>
  <c r="S24" i="2"/>
  <c r="G28" i="12" s="1"/>
  <c r="S25" i="2"/>
  <c r="G29" i="12" s="1"/>
  <c r="S26" i="2"/>
  <c r="G30" i="12" s="1"/>
  <c r="S27" i="2"/>
  <c r="G31" i="12" s="1"/>
  <c r="S28" i="2"/>
  <c r="G32" i="12" s="1"/>
  <c r="S29" i="2"/>
  <c r="G33" i="12" s="1"/>
  <c r="S30" i="2"/>
  <c r="G34" i="12" s="1"/>
  <c r="S31" i="2"/>
  <c r="G35" i="12" s="1"/>
  <c r="T22" i="2"/>
  <c r="U22" i="2"/>
  <c r="T23" i="2"/>
  <c r="U23" i="2"/>
  <c r="T24" i="2"/>
  <c r="U24" i="2"/>
  <c r="T25" i="2"/>
  <c r="U25" i="2"/>
  <c r="T26" i="2"/>
  <c r="U26" i="2"/>
  <c r="T27" i="2"/>
  <c r="U27" i="2"/>
  <c r="T28" i="2"/>
  <c r="U28" i="2"/>
  <c r="T29" i="2"/>
  <c r="U29" i="2"/>
  <c r="T30" i="2"/>
  <c r="U30" i="2"/>
  <c r="T31" i="2"/>
  <c r="U31" i="2"/>
  <c r="S2" i="2"/>
  <c r="T3" i="2"/>
  <c r="E7" i="6" s="1"/>
  <c r="T4" i="2"/>
  <c r="E8" i="6" s="1"/>
  <c r="T5" i="2"/>
  <c r="E9" i="6" s="1"/>
  <c r="T6" i="2"/>
  <c r="T7" i="2"/>
  <c r="T8" i="2"/>
  <c r="T9" i="2"/>
  <c r="T10" i="2"/>
  <c r="T11" i="2"/>
  <c r="T12" i="2"/>
  <c r="T13" i="2"/>
  <c r="T14" i="2"/>
  <c r="T15" i="2"/>
  <c r="T16" i="2"/>
  <c r="T17" i="2"/>
  <c r="T18" i="2"/>
  <c r="T19" i="2"/>
  <c r="T20" i="2"/>
  <c r="T21" i="2"/>
  <c r="T2" i="2"/>
  <c r="E6" i="6" s="1"/>
  <c r="U3" i="2"/>
  <c r="U4" i="2"/>
  <c r="U5" i="2"/>
  <c r="U6" i="2"/>
  <c r="U7" i="2"/>
  <c r="U8" i="2"/>
  <c r="U9" i="2"/>
  <c r="U10" i="2"/>
  <c r="U11" i="2"/>
  <c r="U12" i="2"/>
  <c r="U13" i="2"/>
  <c r="U14" i="2"/>
  <c r="U15" i="2"/>
  <c r="U16" i="2"/>
  <c r="U17" i="2"/>
  <c r="U18" i="2"/>
  <c r="U19" i="2"/>
  <c r="U20" i="2"/>
  <c r="U21" i="2"/>
  <c r="U2" i="2"/>
  <c r="O26" i="5"/>
  <c r="N27" i="5"/>
  <c r="H6" i="5"/>
  <c r="H19" i="5"/>
  <c r="H18" i="5"/>
  <c r="H13" i="5"/>
  <c r="H11" i="5"/>
  <c r="H10" i="5"/>
  <c r="E24" i="5"/>
  <c r="A8" i="5"/>
  <c r="B9" i="4"/>
  <c r="D9" i="4"/>
  <c r="D6" i="4"/>
  <c r="D4" i="4"/>
  <c r="G8" i="12" l="1"/>
  <c r="D8" i="6"/>
  <c r="G9" i="12"/>
  <c r="D9" i="6"/>
  <c r="G7" i="12"/>
  <c r="D8" i="10"/>
  <c r="D6" i="6"/>
</calcChain>
</file>

<file path=xl/sharedStrings.xml><?xml version="1.0" encoding="utf-8"?>
<sst xmlns="http://schemas.openxmlformats.org/spreadsheetml/2006/main" count="426" uniqueCount="283">
  <si>
    <t>選管で入力済</t>
    <rPh sb="0" eb="2">
      <t>センカン</t>
    </rPh>
    <rPh sb="3" eb="5">
      <t>ニュウリョク</t>
    </rPh>
    <rPh sb="5" eb="6">
      <t>ズ</t>
    </rPh>
    <phoneticPr fontId="1"/>
  </si>
  <si>
    <t>選挙期日</t>
    <rPh sb="0" eb="2">
      <t>センキョ</t>
    </rPh>
    <rPh sb="2" eb="4">
      <t>キジツ</t>
    </rPh>
    <phoneticPr fontId="1"/>
  </si>
  <si>
    <t>　👈日付は全角で入力</t>
    <rPh sb="3" eb="5">
      <t>ヒヅケ</t>
    </rPh>
    <rPh sb="6" eb="8">
      <t>ゼンカク</t>
    </rPh>
    <rPh sb="9" eb="11">
      <t>ニュウリョク</t>
    </rPh>
    <phoneticPr fontId="1"/>
  </si>
  <si>
    <t>選挙名</t>
    <rPh sb="0" eb="2">
      <t>センキョ</t>
    </rPh>
    <rPh sb="2" eb="3">
      <t>メイ</t>
    </rPh>
    <phoneticPr fontId="1"/>
  </si>
  <si>
    <t>　👈プルダウンから選択</t>
    <rPh sb="10" eb="12">
      <t>センタク</t>
    </rPh>
    <phoneticPr fontId="1"/>
  </si>
  <si>
    <t>必須</t>
    <rPh sb="0" eb="2">
      <t>ヒッス</t>
    </rPh>
    <phoneticPr fontId="1"/>
  </si>
  <si>
    <t>【選挙名】</t>
    <rPh sb="1" eb="4">
      <t>センキョメイ</t>
    </rPh>
    <phoneticPr fontId="1"/>
  </si>
  <si>
    <r>
      <t>　</t>
    </r>
    <r>
      <rPr>
        <sz val="16"/>
        <color theme="0"/>
        <rFont val="HGｺﾞｼｯｸE"/>
        <family val="3"/>
        <charset val="128"/>
      </rPr>
      <t>【不在者投票】　</t>
    </r>
    <r>
      <rPr>
        <sz val="22"/>
        <color theme="0"/>
        <rFont val="HGｺﾞｼｯｸE"/>
        <family val="3"/>
        <charset val="128"/>
      </rPr>
      <t>基本項目入力シート</t>
    </r>
    <rPh sb="2" eb="5">
      <t>フザイシャ</t>
    </rPh>
    <rPh sb="5" eb="7">
      <t>トウヒョウ</t>
    </rPh>
    <rPh sb="9" eb="11">
      <t>キホン</t>
    </rPh>
    <rPh sb="11" eb="13">
      <t>コウモク</t>
    </rPh>
    <rPh sb="13" eb="15">
      <t>ニュウリョク</t>
    </rPh>
    <phoneticPr fontId="1"/>
  </si>
  <si>
    <t>岡山県知事選挙</t>
    <rPh sb="0" eb="2">
      <t>オカヤマ</t>
    </rPh>
    <rPh sb="2" eb="5">
      <t>ケンチジ</t>
    </rPh>
    <rPh sb="5" eb="7">
      <t>センキョ</t>
    </rPh>
    <phoneticPr fontId="1"/>
  </si>
  <si>
    <t>岡山県議会議員選挙</t>
    <rPh sb="0" eb="2">
      <t>オカヤマ</t>
    </rPh>
    <rPh sb="2" eb="5">
      <t>ケンギカイ</t>
    </rPh>
    <rPh sb="5" eb="7">
      <t>ギイン</t>
    </rPh>
    <rPh sb="7" eb="9">
      <t>センキョ</t>
    </rPh>
    <phoneticPr fontId="1"/>
  </si>
  <si>
    <t>岡山県議会議員補欠選挙</t>
    <rPh sb="0" eb="2">
      <t>オカヤマ</t>
    </rPh>
    <rPh sb="2" eb="5">
      <t>ケンギカイ</t>
    </rPh>
    <rPh sb="5" eb="7">
      <t>ギイン</t>
    </rPh>
    <rPh sb="7" eb="9">
      <t>ホケツ</t>
    </rPh>
    <rPh sb="9" eb="11">
      <t>センキョ</t>
    </rPh>
    <phoneticPr fontId="1"/>
  </si>
  <si>
    <t>施設の所在地</t>
    <rPh sb="0" eb="2">
      <t>シセツ</t>
    </rPh>
    <rPh sb="3" eb="6">
      <t>ショザイチ</t>
    </rPh>
    <phoneticPr fontId="1"/>
  </si>
  <si>
    <t>施設の名称</t>
    <rPh sb="0" eb="2">
      <t>シセツ</t>
    </rPh>
    <rPh sb="3" eb="5">
      <t>メイショウ</t>
    </rPh>
    <phoneticPr fontId="1"/>
  </si>
  <si>
    <t>不在者投票管理者の職</t>
    <rPh sb="0" eb="3">
      <t>フザイシャ</t>
    </rPh>
    <rPh sb="3" eb="5">
      <t>トウヒョウ</t>
    </rPh>
    <rPh sb="5" eb="8">
      <t>カンリシャ</t>
    </rPh>
    <rPh sb="9" eb="10">
      <t>ショク</t>
    </rPh>
    <phoneticPr fontId="1"/>
  </si>
  <si>
    <t>不在者投票管理者の氏名</t>
    <rPh sb="0" eb="3">
      <t>フザイシャ</t>
    </rPh>
    <rPh sb="3" eb="5">
      <t>トウヒョウ</t>
    </rPh>
    <rPh sb="5" eb="8">
      <t>カンリシャ</t>
    </rPh>
    <rPh sb="9" eb="11">
      <t>シメイ</t>
    </rPh>
    <phoneticPr fontId="1"/>
  </si>
  <si>
    <t>施設の電話番号</t>
    <rPh sb="0" eb="2">
      <t>シセツ</t>
    </rPh>
    <rPh sb="3" eb="5">
      <t>デンワ</t>
    </rPh>
    <rPh sb="5" eb="7">
      <t>バンゴウ</t>
    </rPh>
    <phoneticPr fontId="1"/>
  </si>
  <si>
    <t>施設のFAX番号</t>
    <rPh sb="0" eb="2">
      <t>シセツ</t>
    </rPh>
    <rPh sb="6" eb="8">
      <t>バンゴウ</t>
    </rPh>
    <phoneticPr fontId="1"/>
  </si>
  <si>
    <t>事務担当者の職</t>
    <rPh sb="0" eb="2">
      <t>ジム</t>
    </rPh>
    <rPh sb="2" eb="5">
      <t>タントウシャ</t>
    </rPh>
    <rPh sb="6" eb="7">
      <t>ショク</t>
    </rPh>
    <phoneticPr fontId="1"/>
  </si>
  <si>
    <t>事務担当者の氏名</t>
    <rPh sb="0" eb="2">
      <t>ジム</t>
    </rPh>
    <rPh sb="2" eb="5">
      <t>タントウシャ</t>
    </rPh>
    <rPh sb="6" eb="8">
      <t>シメイ</t>
    </rPh>
    <phoneticPr fontId="1"/>
  </si>
  <si>
    <t>代理投票の
補助者の氏名</t>
    <rPh sb="0" eb="2">
      <t>ダイリ</t>
    </rPh>
    <rPh sb="2" eb="4">
      <t>トウヒョウ</t>
    </rPh>
    <rPh sb="6" eb="8">
      <t>ホジョ</t>
    </rPh>
    <rPh sb="8" eb="9">
      <t>シャ</t>
    </rPh>
    <rPh sb="10" eb="12">
      <t>シメイ</t>
    </rPh>
    <phoneticPr fontId="1"/>
  </si>
  <si>
    <t>施設の郵便番号</t>
    <rPh sb="0" eb="2">
      <t>シセツ</t>
    </rPh>
    <rPh sb="3" eb="7">
      <t>ユウビンバンゴウ</t>
    </rPh>
    <phoneticPr fontId="1"/>
  </si>
  <si>
    <t>心身の故障</t>
    <rPh sb="0" eb="2">
      <t>シンシン</t>
    </rPh>
    <rPh sb="3" eb="5">
      <t>コショウ</t>
    </rPh>
    <phoneticPr fontId="1"/>
  </si>
  <si>
    <t>その他</t>
    <rPh sb="2" eb="3">
      <t>タ</t>
    </rPh>
    <phoneticPr fontId="1"/>
  </si>
  <si>
    <t>【代理投票の事由】</t>
    <rPh sb="1" eb="3">
      <t>ダイリ</t>
    </rPh>
    <rPh sb="3" eb="5">
      <t>トウヒョウ</t>
    </rPh>
    <rPh sb="6" eb="8">
      <t>ジユウ</t>
    </rPh>
    <phoneticPr fontId="1"/>
  </si>
  <si>
    <t>事由</t>
    <rPh sb="0" eb="2">
      <t>ジユウ</t>
    </rPh>
    <phoneticPr fontId="1"/>
  </si>
  <si>
    <t>【通帳】</t>
    <rPh sb="1" eb="3">
      <t>ツウチョウ</t>
    </rPh>
    <phoneticPr fontId="1"/>
  </si>
  <si>
    <t>通帳</t>
    <rPh sb="0" eb="2">
      <t>ツウチョウ</t>
    </rPh>
    <phoneticPr fontId="1"/>
  </si>
  <si>
    <t>普通</t>
    <rPh sb="0" eb="2">
      <t>フツウ</t>
    </rPh>
    <phoneticPr fontId="1"/>
  </si>
  <si>
    <t>当座</t>
    <rPh sb="0" eb="2">
      <t>トウザ</t>
    </rPh>
    <phoneticPr fontId="1"/>
  </si>
  <si>
    <t>【市区町村名】</t>
    <rPh sb="1" eb="3">
      <t>シク</t>
    </rPh>
    <rPh sb="3" eb="5">
      <t>チョウソン</t>
    </rPh>
    <rPh sb="5" eb="6">
      <t>メイ</t>
    </rPh>
    <phoneticPr fontId="1"/>
  </si>
  <si>
    <t>市区町村</t>
    <rPh sb="0" eb="2">
      <t>シク</t>
    </rPh>
    <rPh sb="2" eb="4">
      <t>チョウソン</t>
    </rPh>
    <phoneticPr fontId="1"/>
  </si>
  <si>
    <t>岡山市北区</t>
  </si>
  <si>
    <t>岡山市中区</t>
  </si>
  <si>
    <t>岡山市東区</t>
  </si>
  <si>
    <t>岡山市南区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</si>
  <si>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</si>
  <si>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</si>
  <si>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</si>
  <si>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</si>
  <si>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</si>
  <si>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</si>
  <si>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</si>
  <si>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</si>
  <si>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</si>
  <si>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</si>
  <si>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</si>
  <si>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</si>
  <si>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</si>
  <si>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</si>
  <si>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</si>
  <si>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</si>
  <si>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</si>
  <si>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</si>
  <si>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</si>
  <si>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</si>
  <si>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</si>
  <si>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</si>
  <si>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</si>
  <si>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</si>
  <si>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</si>
  <si>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</si>
  <si>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　経費振込先の口座情報</t>
    <rPh sb="1" eb="3">
      <t>ケイヒ</t>
    </rPh>
    <rPh sb="3" eb="5">
      <t>フリコミ</t>
    </rPh>
    <rPh sb="5" eb="6">
      <t>サキ</t>
    </rPh>
    <rPh sb="7" eb="9">
      <t>コウザ</t>
    </rPh>
    <rPh sb="9" eb="11">
      <t>ジョウホウ</t>
    </rPh>
    <phoneticPr fontId="1"/>
  </si>
  <si>
    <t>金融機関名</t>
    <rPh sb="0" eb="2">
      <t>キンユウ</t>
    </rPh>
    <rPh sb="2" eb="5">
      <t>キカンメイ</t>
    </rPh>
    <phoneticPr fontId="1"/>
  </si>
  <si>
    <t>本・支店名</t>
    <rPh sb="0" eb="1">
      <t>ホン</t>
    </rPh>
    <rPh sb="2" eb="5">
      <t>シテンメイ</t>
    </rPh>
    <phoneticPr fontId="1"/>
  </si>
  <si>
    <t>預金種別</t>
    <rPh sb="0" eb="2">
      <t>ヨキン</t>
    </rPh>
    <rPh sb="2" eb="4">
      <t>シュベツ</t>
    </rPh>
    <phoneticPr fontId="1"/>
  </si>
  <si>
    <t>口座番号</t>
    <rPh sb="0" eb="2">
      <t>コウザ</t>
    </rPh>
    <rPh sb="2" eb="4">
      <t>バンゴウ</t>
    </rPh>
    <phoneticPr fontId="1"/>
  </si>
  <si>
    <r>
      <t xml:space="preserve">口座名義人（漢字）
</t>
    </r>
    <r>
      <rPr>
        <sz val="8"/>
        <color theme="1"/>
        <rFont val="ＭＳ Ｐゴシック"/>
        <family val="3"/>
        <charset val="128"/>
        <scheme val="minor"/>
      </rPr>
      <t>※通帳に記載されているとおり</t>
    </r>
    <rPh sb="0" eb="2">
      <t>コウザ</t>
    </rPh>
    <rPh sb="2" eb="5">
      <t>メイギニン</t>
    </rPh>
    <rPh sb="6" eb="8">
      <t>カンジ</t>
    </rPh>
    <rPh sb="11" eb="13">
      <t>ツウチョウ</t>
    </rPh>
    <rPh sb="14" eb="16">
      <t>キサイ</t>
    </rPh>
    <phoneticPr fontId="1"/>
  </si>
  <si>
    <r>
      <t xml:space="preserve">口座名義人（カタカナ）
</t>
    </r>
    <r>
      <rPr>
        <sz val="8"/>
        <color theme="1"/>
        <rFont val="ＭＳ Ｐゴシック"/>
        <family val="3"/>
        <charset val="128"/>
        <scheme val="minor"/>
      </rPr>
      <t>※通帳に記載されているとおり</t>
    </r>
    <rPh sb="0" eb="2">
      <t>コウザ</t>
    </rPh>
    <rPh sb="2" eb="5">
      <t>メイギニン</t>
    </rPh>
    <rPh sb="13" eb="15">
      <t>ツウチョウ</t>
    </rPh>
    <rPh sb="16" eb="18">
      <t>キサイ</t>
    </rPh>
    <phoneticPr fontId="1"/>
  </si>
  <si>
    <t>　👈施設の公印の押印できるもの</t>
    <rPh sb="3" eb="5">
      <t>シセツ</t>
    </rPh>
    <rPh sb="6" eb="8">
      <t>コウイン</t>
    </rPh>
    <rPh sb="9" eb="11">
      <t>オウイン</t>
    </rPh>
    <phoneticPr fontId="1"/>
  </si>
  <si>
    <t>番号</t>
    <rPh sb="0" eb="2">
      <t>バンゴウ</t>
    </rPh>
    <phoneticPr fontId="1"/>
  </si>
  <si>
    <t>選挙人氏名</t>
    <rPh sb="0" eb="3">
      <t>センキョニン</t>
    </rPh>
    <rPh sb="3" eb="5">
      <t>シメイ</t>
    </rPh>
    <phoneticPr fontId="1"/>
  </si>
  <si>
    <t>選挙人氏名
（漢字）</t>
    <rPh sb="0" eb="3">
      <t>センキョニン</t>
    </rPh>
    <rPh sb="3" eb="5">
      <t>シメイ</t>
    </rPh>
    <rPh sb="7" eb="9">
      <t>カンジ</t>
    </rPh>
    <phoneticPr fontId="1"/>
  </si>
  <si>
    <t>選挙人の住所
（大字と番地）</t>
    <rPh sb="0" eb="3">
      <t>センキョニン</t>
    </rPh>
    <rPh sb="4" eb="6">
      <t>ジュウショ</t>
    </rPh>
    <rPh sb="8" eb="10">
      <t>オオアザ</t>
    </rPh>
    <rPh sb="11" eb="13">
      <t>バンチ</t>
    </rPh>
    <phoneticPr fontId="1"/>
  </si>
  <si>
    <t>生年月日</t>
    <rPh sb="0" eb="4">
      <t>セイネンガッピ</t>
    </rPh>
    <phoneticPr fontId="1"/>
  </si>
  <si>
    <t>点字</t>
    <rPh sb="0" eb="2">
      <t>テンジ</t>
    </rPh>
    <phoneticPr fontId="1"/>
  </si>
  <si>
    <t>【点字】</t>
    <rPh sb="1" eb="3">
      <t>テンジ</t>
    </rPh>
    <phoneticPr fontId="1"/>
  </si>
  <si>
    <r>
      <t xml:space="preserve">市町村への請求日
</t>
    </r>
    <r>
      <rPr>
        <b/>
        <sz val="11"/>
        <color rgb="FFFF0000"/>
        <rFont val="ＭＳ Ｐゴシック"/>
        <family val="3"/>
        <charset val="128"/>
        <scheme val="minor"/>
      </rPr>
      <t>【必須】</t>
    </r>
    <rPh sb="0" eb="3">
      <t>シチョウソン</t>
    </rPh>
    <rPh sb="5" eb="8">
      <t>セイキュウビ</t>
    </rPh>
    <rPh sb="10" eb="12">
      <t>ヒッス</t>
    </rPh>
    <phoneticPr fontId="1"/>
  </si>
  <si>
    <r>
      <t xml:space="preserve">実際に投票した日
</t>
    </r>
    <r>
      <rPr>
        <b/>
        <sz val="11"/>
        <color rgb="FFFF0000"/>
        <rFont val="ＭＳ Ｐゴシック"/>
        <family val="3"/>
        <charset val="128"/>
        <scheme val="minor"/>
      </rPr>
      <t>【必須】</t>
    </r>
    <rPh sb="0" eb="2">
      <t>ジッサイ</t>
    </rPh>
    <rPh sb="3" eb="5">
      <t>トウヒョウ</t>
    </rPh>
    <rPh sb="7" eb="8">
      <t>ヒ</t>
    </rPh>
    <phoneticPr fontId="1"/>
  </si>
  <si>
    <t>投票用紙及び投票用封筒の請求依頼書</t>
    <phoneticPr fontId="1"/>
  </si>
  <si>
    <t>不在者投票管理者</t>
  </si>
  <si>
    <t>様</t>
    <rPh sb="0" eb="1">
      <t>サマ</t>
    </rPh>
    <phoneticPr fontId="1"/>
  </si>
  <si>
    <t>投票用紙及び投票用封筒の交付の請求を依頼します。</t>
    <phoneticPr fontId="1"/>
  </si>
  <si>
    <t>の不在者投票をするため、</t>
    <phoneticPr fontId="1"/>
  </si>
  <si>
    <t>依頼月日</t>
    <rPh sb="0" eb="2">
      <t>イライ</t>
    </rPh>
    <rPh sb="2" eb="4">
      <t>ガッピ</t>
    </rPh>
    <phoneticPr fontId="1"/>
  </si>
  <si>
    <t>選挙人名簿に記載
されている住所</t>
    <rPh sb="0" eb="3">
      <t>センキョニン</t>
    </rPh>
    <rPh sb="3" eb="5">
      <t>メイボ</t>
    </rPh>
    <rPh sb="6" eb="8">
      <t>キサイ</t>
    </rPh>
    <rPh sb="14" eb="16">
      <t>ジュウショ</t>
    </rPh>
    <phoneticPr fontId="1"/>
  </si>
  <si>
    <t>ふりがな</t>
    <phoneticPr fontId="1"/>
  </si>
  <si>
    <t>生年月日</t>
    <rPh sb="0" eb="2">
      <t>セイネン</t>
    </rPh>
    <rPh sb="2" eb="4">
      <t>ガッピ</t>
    </rPh>
    <phoneticPr fontId="1"/>
  </si>
  <si>
    <t>請求依頼の種類</t>
    <rPh sb="0" eb="2">
      <t>セイキュウ</t>
    </rPh>
    <rPh sb="2" eb="4">
      <t>イライ</t>
    </rPh>
    <rPh sb="5" eb="7">
      <t>シュルイ</t>
    </rPh>
    <phoneticPr fontId="1"/>
  </si>
  <si>
    <t>備考</t>
    <rPh sb="0" eb="2">
      <t>ビコウ</t>
    </rPh>
    <phoneticPr fontId="1"/>
  </si>
  <si>
    <t>　備　考　　点字投票をする人は，備考欄に「点字」と記載してください。</t>
    <phoneticPr fontId="1"/>
  </si>
  <si>
    <t>大正　昭和　平成　　　　年　　　　月　　　　日 生</t>
    <rPh sb="0" eb="2">
      <t>タイショウ</t>
    </rPh>
    <rPh sb="3" eb="5">
      <t>ショウワ</t>
    </rPh>
    <rPh sb="6" eb="8">
      <t>ヘイセイ</t>
    </rPh>
    <rPh sb="12" eb="13">
      <t>ネン</t>
    </rPh>
    <rPh sb="17" eb="18">
      <t>ツキ</t>
    </rPh>
    <rPh sb="22" eb="23">
      <t>ヒ</t>
    </rPh>
    <rPh sb="24" eb="25">
      <t>セイ</t>
    </rPh>
    <phoneticPr fontId="1"/>
  </si>
  <si>
    <t>請求先の市町村名を選択</t>
    <rPh sb="0" eb="3">
      <t>セイキュウサキ</t>
    </rPh>
    <rPh sb="4" eb="7">
      <t>シチョウソン</t>
    </rPh>
    <rPh sb="7" eb="8">
      <t>メイ</t>
    </rPh>
    <rPh sb="9" eb="11">
      <t>センタク</t>
    </rPh>
    <phoneticPr fontId="1"/>
  </si>
  <si>
    <t>選挙管理委員会委員長　　様</t>
    <phoneticPr fontId="1"/>
  </si>
  <si>
    <t>所　　在　　地</t>
    <phoneticPr fontId="1"/>
  </si>
  <si>
    <t>施 設 の 名 称</t>
    <phoneticPr fontId="1"/>
  </si>
  <si>
    <t>職　・　氏　　名</t>
    <phoneticPr fontId="1"/>
  </si>
  <si>
    <t>不在者投票管理者</t>
    <phoneticPr fontId="1"/>
  </si>
  <si>
    <t>事務担当者　職・氏名</t>
    <rPh sb="0" eb="2">
      <t>ジム</t>
    </rPh>
    <rPh sb="2" eb="5">
      <t>タントウシャ</t>
    </rPh>
    <rPh sb="6" eb="7">
      <t>ショク</t>
    </rPh>
    <rPh sb="8" eb="10">
      <t>シメイ</t>
    </rPh>
    <phoneticPr fontId="1"/>
  </si>
  <si>
    <t>電　話</t>
    <rPh sb="0" eb="1">
      <t>デン</t>
    </rPh>
    <rPh sb="2" eb="3">
      <t>ハナシ</t>
    </rPh>
    <phoneticPr fontId="1"/>
  </si>
  <si>
    <t>F A X</t>
    <phoneticPr fontId="1"/>
  </si>
  <si>
    <t>　別紙の請求者名簿に記載のある選挙人は、</t>
    <rPh sb="1" eb="3">
      <t>ベッシ</t>
    </rPh>
    <rPh sb="4" eb="7">
      <t>セイキュウシャ</t>
    </rPh>
    <rPh sb="7" eb="9">
      <t>メイボ</t>
    </rPh>
    <rPh sb="10" eb="12">
      <t>キサイ</t>
    </rPh>
    <rPh sb="15" eb="18">
      <t>センキョニン</t>
    </rPh>
    <phoneticPr fontId="1"/>
  </si>
  <si>
    <t>不在者投票実施予定日</t>
    <phoneticPr fontId="1"/>
  </si>
  <si>
    <r>
      <t xml:space="preserve">　備　考　 </t>
    </r>
    <r>
      <rPr>
        <u/>
        <sz val="12"/>
        <color theme="1"/>
        <rFont val="ＭＳ 明朝"/>
        <family val="1"/>
        <charset val="128"/>
      </rPr>
      <t xml:space="preserve"> （別紙）請求者名簿を添付すること</t>
    </r>
    <phoneticPr fontId="1"/>
  </si>
  <si>
    <t>請　　　求　　　書</t>
    <rPh sb="0" eb="1">
      <t>ショウ</t>
    </rPh>
    <rPh sb="4" eb="5">
      <t>モトム</t>
    </rPh>
    <rPh sb="8" eb="9">
      <t>ショ</t>
    </rPh>
    <phoneticPr fontId="1"/>
  </si>
  <si>
    <t>の当日、</t>
    <rPh sb="1" eb="3">
      <t>トウジツ</t>
    </rPh>
    <phoneticPr fontId="1"/>
  </si>
  <si>
    <r>
      <rPr>
        <b/>
        <sz val="18"/>
        <color theme="1"/>
        <rFont val="ＭＳ 明朝"/>
        <family val="1"/>
        <charset val="128"/>
      </rPr>
      <t>請　　求　　件　　数</t>
    </r>
    <r>
      <rPr>
        <sz val="12"/>
        <color theme="1"/>
        <rFont val="ＭＳ 明朝"/>
        <family val="1"/>
        <charset val="128"/>
      </rPr>
      <t xml:space="preserve">
</t>
    </r>
    <r>
      <rPr>
        <sz val="11"/>
        <color theme="1"/>
        <rFont val="ＭＳ 明朝"/>
        <family val="1"/>
        <charset val="128"/>
      </rPr>
      <t>(別紙の請求者名簿に記載の選挙人の数)</t>
    </r>
    <phoneticPr fontId="1"/>
  </si>
  <si>
    <t>請　求　日</t>
    <rPh sb="0" eb="1">
      <t>ショウ</t>
    </rPh>
    <rPh sb="2" eb="3">
      <t>モトム</t>
    </rPh>
    <rPh sb="4" eb="5">
      <t>ヒ</t>
    </rPh>
    <phoneticPr fontId="1"/>
  </si>
  <si>
    <t>（別紙）　請求者名簿</t>
    <rPh sb="1" eb="3">
      <t>ベッシ</t>
    </rPh>
    <rPh sb="5" eb="8">
      <t>セイキュウシャ</t>
    </rPh>
    <rPh sb="8" eb="10">
      <t>メイボ</t>
    </rPh>
    <phoneticPr fontId="1"/>
  </si>
  <si>
    <t>No</t>
    <phoneticPr fontId="1"/>
  </si>
  <si>
    <t>選挙人名簿に記載
されている住所</t>
    <phoneticPr fontId="1"/>
  </si>
  <si>
    <t>施設名：</t>
    <rPh sb="0" eb="3">
      <t>シセツメイ</t>
    </rPh>
    <phoneticPr fontId="1"/>
  </si>
  <si>
    <t>市町村への
請求日の
順位</t>
    <rPh sb="0" eb="3">
      <t>シチョウソン</t>
    </rPh>
    <rPh sb="6" eb="8">
      <t>セイキュウ</t>
    </rPh>
    <rPh sb="8" eb="9">
      <t>ビ</t>
    </rPh>
    <rPh sb="11" eb="13">
      <t>ジュンイ</t>
    </rPh>
    <phoneticPr fontId="1"/>
  </si>
  <si>
    <t>選挙人住所</t>
    <rPh sb="0" eb="3">
      <t>センキョニン</t>
    </rPh>
    <rPh sb="3" eb="5">
      <t>ジュウショ</t>
    </rPh>
    <phoneticPr fontId="1"/>
  </si>
  <si>
    <t>市町村＋
請求日</t>
    <rPh sb="0" eb="3">
      <t>シチョウソン</t>
    </rPh>
    <rPh sb="5" eb="7">
      <t>セイキュウ</t>
    </rPh>
    <rPh sb="7" eb="8">
      <t>ヒ</t>
    </rPh>
    <phoneticPr fontId="1"/>
  </si>
  <si>
    <r>
      <t xml:space="preserve">投票予定日
</t>
    </r>
    <r>
      <rPr>
        <b/>
        <sz val="11"/>
        <color rgb="FFFF0000"/>
        <rFont val="ＭＳ Ｐゴシック"/>
        <family val="3"/>
        <charset val="128"/>
        <scheme val="minor"/>
      </rPr>
      <t>【必須】</t>
    </r>
    <rPh sb="0" eb="2">
      <t>トウヒョウ</t>
    </rPh>
    <rPh sb="2" eb="5">
      <t>ヨテイビ</t>
    </rPh>
    <rPh sb="7" eb="9">
      <t>ヒッス</t>
    </rPh>
    <phoneticPr fontId="1"/>
  </si>
  <si>
    <t>投票予定日
の曜日</t>
    <rPh sb="0" eb="2">
      <t>トウヒョウ</t>
    </rPh>
    <rPh sb="2" eb="5">
      <t>ヨテイビ</t>
    </rPh>
    <rPh sb="7" eb="9">
      <t>ヨウビ</t>
    </rPh>
    <phoneticPr fontId="1"/>
  </si>
  <si>
    <t>フリガナ
氏名</t>
    <rPh sb="5" eb="7">
      <t>シメイ</t>
    </rPh>
    <phoneticPr fontId="1"/>
  </si>
  <si>
    <r>
      <rPr>
        <sz val="8"/>
        <color theme="1"/>
        <rFont val="ＭＳ 明朝"/>
        <family val="1"/>
        <charset val="128"/>
      </rPr>
      <t>フリガナ</t>
    </r>
    <r>
      <rPr>
        <sz val="11"/>
        <color theme="1"/>
        <rFont val="ＭＳ 明朝"/>
        <family val="1"/>
        <charset val="128"/>
      </rPr>
      <t xml:space="preserve">
選挙人氏名</t>
    </r>
    <rPh sb="5" eb="8">
      <t>センキョニン</t>
    </rPh>
    <rPh sb="8" eb="10">
      <t>シメイ</t>
    </rPh>
    <phoneticPr fontId="1"/>
  </si>
  <si>
    <t>選挙名２</t>
    <rPh sb="0" eb="2">
      <t>センキョ</t>
    </rPh>
    <rPh sb="2" eb="3">
      <t>メイ</t>
    </rPh>
    <phoneticPr fontId="1"/>
  </si>
  <si>
    <t>選挙名１</t>
    <rPh sb="0" eb="2">
      <t>センキョ</t>
    </rPh>
    <rPh sb="2" eb="3">
      <t>メイ</t>
    </rPh>
    <phoneticPr fontId="1"/>
  </si>
  <si>
    <t>衆議院小選挙区選出議員選挙
衆議院比例代表選出議員選挙
最高裁判所裁判官国民審査</t>
    <rPh sb="0" eb="3">
      <t>シュウギイン</t>
    </rPh>
    <rPh sb="3" eb="4">
      <t>ショウ</t>
    </rPh>
    <rPh sb="4" eb="7">
      <t>センキョク</t>
    </rPh>
    <rPh sb="7" eb="9">
      <t>センシュツ</t>
    </rPh>
    <rPh sb="9" eb="11">
      <t>ギイン</t>
    </rPh>
    <rPh sb="11" eb="13">
      <t>センキョ</t>
    </rPh>
    <rPh sb="14" eb="17">
      <t>シュウギイン</t>
    </rPh>
    <rPh sb="17" eb="19">
      <t>ヒレイ</t>
    </rPh>
    <rPh sb="19" eb="21">
      <t>ダイヒョウ</t>
    </rPh>
    <rPh sb="21" eb="23">
      <t>センシュツ</t>
    </rPh>
    <rPh sb="23" eb="25">
      <t>ギイン</t>
    </rPh>
    <rPh sb="25" eb="27">
      <t>センキョ</t>
    </rPh>
    <rPh sb="28" eb="30">
      <t>サイコウ</t>
    </rPh>
    <rPh sb="30" eb="32">
      <t>サイバン</t>
    </rPh>
    <rPh sb="32" eb="33">
      <t>ショ</t>
    </rPh>
    <rPh sb="33" eb="36">
      <t>サイバンカン</t>
    </rPh>
    <rPh sb="36" eb="38">
      <t>コクミン</t>
    </rPh>
    <rPh sb="38" eb="40">
      <t>シンサ</t>
    </rPh>
    <phoneticPr fontId="1"/>
  </si>
  <si>
    <t>参議院岡山県選挙区選出議員選挙
参議院比例代表選出議員選挙</t>
    <rPh sb="3" eb="6">
      <t>オカヤマケン</t>
    </rPh>
    <rPh sb="16" eb="17">
      <t>サン</t>
    </rPh>
    <phoneticPr fontId="1"/>
  </si>
  <si>
    <t>黄色のセルを入力</t>
    <rPh sb="0" eb="2">
      <t>キイロ</t>
    </rPh>
    <rPh sb="6" eb="8">
      <t>ニュウリョク</t>
    </rPh>
    <phoneticPr fontId="1"/>
  </si>
  <si>
    <t>　👈プルダウンから市町村を選択</t>
    <rPh sb="10" eb="13">
      <t>シチョウソン</t>
    </rPh>
    <rPh sb="14" eb="16">
      <t>センタク</t>
    </rPh>
    <phoneticPr fontId="1"/>
  </si>
  <si>
    <t>備 考</t>
    <rPh sb="0" eb="1">
      <t>ビ</t>
    </rPh>
    <rPh sb="2" eb="3">
      <t>コウ</t>
    </rPh>
    <phoneticPr fontId="1"/>
  </si>
  <si>
    <t>選挙人から公職選挙法施行令第５０条第３項（点字による投票）の申立ての依頼があった場合は，備考欄に「点字」と記載すること。</t>
    <phoneticPr fontId="1"/>
  </si>
  <si>
    <t>の投票において，</t>
    <phoneticPr fontId="1"/>
  </si>
  <si>
    <t>次の者は，代理投票を行ったので通知します。</t>
    <phoneticPr fontId="1"/>
  </si>
  <si>
    <t>補助者氏名</t>
    <rPh sb="0" eb="3">
      <t>ホジョシャ</t>
    </rPh>
    <rPh sb="3" eb="5">
      <t>シメイ</t>
    </rPh>
    <phoneticPr fontId="1"/>
  </si>
  <si>
    <t>代理投票の事由</t>
    <rPh sb="0" eb="4">
      <t>ダイリトウヒョウ</t>
    </rPh>
    <rPh sb="5" eb="7">
      <t>ジユウ</t>
    </rPh>
    <phoneticPr fontId="1"/>
  </si>
  <si>
    <t>備   考</t>
    <rPh sb="0" eb="1">
      <t>ビ</t>
    </rPh>
    <rPh sb="4" eb="5">
      <t>コウ</t>
    </rPh>
    <phoneticPr fontId="1"/>
  </si>
  <si>
    <t>黄色のセル
を入力</t>
    <rPh sb="0" eb="2">
      <t>キイロ</t>
    </rPh>
    <rPh sb="7" eb="9">
      <t>ニュウリョク</t>
    </rPh>
    <phoneticPr fontId="1"/>
  </si>
  <si>
    <t>選挙人の整理番号</t>
    <rPh sb="0" eb="3">
      <t>センキョニン</t>
    </rPh>
    <rPh sb="4" eb="6">
      <t>セイリ</t>
    </rPh>
    <rPh sb="6" eb="8">
      <t>バンゴウ</t>
    </rPh>
    <phoneticPr fontId="1"/>
  </si>
  <si>
    <t>所在地</t>
    <rPh sb="0" eb="3">
      <t>ショザイチ</t>
    </rPh>
    <phoneticPr fontId="1"/>
  </si>
  <si>
    <t>不在者投票管理者</t>
    <rPh sb="0" eb="3">
      <t>フザイシャ</t>
    </rPh>
    <rPh sb="3" eb="5">
      <t>トウヒョウ</t>
    </rPh>
    <rPh sb="5" eb="8">
      <t>カンリシャ</t>
    </rPh>
    <phoneticPr fontId="1"/>
  </si>
  <si>
    <t>職・氏名</t>
    <phoneticPr fontId="1"/>
  </si>
  <si>
    <t>※
整理番号</t>
    <phoneticPr fontId="1"/>
  </si>
  <si>
    <t>※
名簿番号</t>
    <phoneticPr fontId="1"/>
  </si>
  <si>
    <t>　備　考</t>
    <phoneticPr fontId="1"/>
  </si>
  <si>
    <t>１　※の欄は記入しないこと。
２　選挙人１人につき，１通とすること。</t>
    <rPh sb="4" eb="5">
      <t>ラン</t>
    </rPh>
    <rPh sb="6" eb="8">
      <t>キニュウ</t>
    </rPh>
    <phoneticPr fontId="1"/>
  </si>
  <si>
    <t>　👈ワークシート「選挙人氏名」で代理投票した選挙人のＡ列の番号を入力</t>
    <rPh sb="10" eb="12">
      <t>センキョ</t>
    </rPh>
    <rPh sb="12" eb="13">
      <t>ニン</t>
    </rPh>
    <rPh sb="13" eb="15">
      <t>シメイ</t>
    </rPh>
    <rPh sb="17" eb="19">
      <t>ダイリ</t>
    </rPh>
    <rPh sb="19" eb="21">
      <t>トウヒョウ</t>
    </rPh>
    <rPh sb="23" eb="25">
      <t>センキョ</t>
    </rPh>
    <rPh sb="25" eb="26">
      <t>ニン</t>
    </rPh>
    <rPh sb="28" eb="29">
      <t>レツ</t>
    </rPh>
    <rPh sb="30" eb="32">
      <t>バンゴウ</t>
    </rPh>
    <rPh sb="33" eb="35">
      <t>ニュウリョク</t>
    </rPh>
    <phoneticPr fontId="1"/>
  </si>
  <si>
    <r>
      <t xml:space="preserve">代理投票の事由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7">
      <t>ジユウ</t>
    </rPh>
    <rPh sb="22" eb="24">
      <t>センタク</t>
    </rPh>
    <phoneticPr fontId="1"/>
  </si>
  <si>
    <r>
      <t xml:space="preserve">代理投票の補助者１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</si>
  <si>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代理投票の補助者２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</si>
  <si>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選挙人の住所
（市町村名）
</t>
    </r>
    <r>
      <rPr>
        <sz val="9"/>
        <color theme="1"/>
        <rFont val="ＭＳ Ｐゴシック"/>
        <family val="3"/>
        <charset val="128"/>
        <scheme val="minor"/>
      </rPr>
      <t>※プルダウンから選択</t>
    </r>
    <rPh sb="0" eb="3">
      <t>センキョニン</t>
    </rPh>
    <rPh sb="4" eb="6">
      <t>ジュウショ</t>
    </rPh>
    <rPh sb="8" eb="12">
      <t>シチョウソンメイ</t>
    </rPh>
    <phoneticPr fontId="1"/>
  </si>
  <si>
    <t>性別</t>
    <rPh sb="0" eb="2">
      <t>セイベツ</t>
    </rPh>
    <phoneticPr fontId="1"/>
  </si>
  <si>
    <t>【性別】</t>
    <rPh sb="1" eb="3">
      <t>セイベツ</t>
    </rPh>
    <phoneticPr fontId="1"/>
  </si>
  <si>
    <t>男</t>
    <rPh sb="0" eb="1">
      <t>オトコ</t>
    </rPh>
    <phoneticPr fontId="1"/>
  </si>
  <si>
    <t>女</t>
    <rPh sb="0" eb="1">
      <t>オンナ</t>
    </rPh>
    <phoneticPr fontId="1"/>
  </si>
  <si>
    <t>※
投票区名</t>
    <phoneticPr fontId="1"/>
  </si>
  <si>
    <t>　👈ワークシート「選挙人氏名」で代理投票で仮投票した選挙人のＡ列の番号を入力</t>
    <rPh sb="10" eb="12">
      <t>センキョ</t>
    </rPh>
    <rPh sb="12" eb="13">
      <t>ニン</t>
    </rPh>
    <rPh sb="13" eb="15">
      <t>シメイ</t>
    </rPh>
    <rPh sb="17" eb="19">
      <t>ダイリ</t>
    </rPh>
    <rPh sb="19" eb="21">
      <t>トウヒョウ</t>
    </rPh>
    <rPh sb="22" eb="23">
      <t>カリ</t>
    </rPh>
    <rPh sb="23" eb="25">
      <t>トウヒョウ</t>
    </rPh>
    <rPh sb="27" eb="29">
      <t>センキョ</t>
    </rPh>
    <rPh sb="29" eb="30">
      <t>ニン</t>
    </rPh>
    <rPh sb="32" eb="33">
      <t>レツ</t>
    </rPh>
    <rPh sb="34" eb="36">
      <t>バンゴウ</t>
    </rPh>
    <rPh sb="37" eb="39">
      <t>ニュウリョク</t>
    </rPh>
    <phoneticPr fontId="1"/>
  </si>
  <si>
    <t>施設名</t>
    <rPh sb="0" eb="3">
      <t>シセツメイ</t>
    </rPh>
    <phoneticPr fontId="1"/>
  </si>
  <si>
    <t>氏名</t>
    <rPh sb="0" eb="2">
      <t>シメイ</t>
    </rPh>
    <phoneticPr fontId="1"/>
  </si>
  <si>
    <t>仮投票の原因</t>
    <rPh sb="0" eb="1">
      <t>カリ</t>
    </rPh>
    <rPh sb="1" eb="3">
      <t>トウヒョウ</t>
    </rPh>
    <rPh sb="4" eb="6">
      <t>ゲンイン</t>
    </rPh>
    <phoneticPr fontId="1"/>
  </si>
  <si>
    <t>代理投票の理由が
ないと認める場合</t>
    <rPh sb="0" eb="2">
      <t>ダイリ</t>
    </rPh>
    <rPh sb="2" eb="4">
      <t>トウヒョウ</t>
    </rPh>
    <rPh sb="5" eb="7">
      <t>リユウ</t>
    </rPh>
    <rPh sb="12" eb="13">
      <t>ミト</t>
    </rPh>
    <rPh sb="15" eb="17">
      <t>バアイ</t>
    </rPh>
    <phoneticPr fontId="1"/>
  </si>
  <si>
    <t>性  別</t>
    <rPh sb="0" eb="1">
      <t>セイ</t>
    </rPh>
    <rPh sb="3" eb="4">
      <t>ベツ</t>
    </rPh>
    <phoneticPr fontId="1"/>
  </si>
  <si>
    <t>備　 考</t>
    <rPh sb="0" eb="1">
      <t>ビ</t>
    </rPh>
    <rPh sb="3" eb="4">
      <t>コウ</t>
    </rPh>
    <phoneticPr fontId="1"/>
  </si>
  <si>
    <t>代 理 投 票 仮 投 票 調 書</t>
    <phoneticPr fontId="1"/>
  </si>
  <si>
    <t>原因</t>
    <rPh sb="0" eb="2">
      <t>ゲンイン</t>
    </rPh>
    <phoneticPr fontId="1"/>
  </si>
  <si>
    <t>【仮投票の原因】</t>
    <rPh sb="1" eb="2">
      <t>カリ</t>
    </rPh>
    <rPh sb="2" eb="4">
      <t>トウヒョウ</t>
    </rPh>
    <rPh sb="5" eb="7">
      <t>ゲンイン</t>
    </rPh>
    <phoneticPr fontId="1"/>
  </si>
  <si>
    <t>選挙人の不服</t>
    <rPh sb="0" eb="3">
      <t>センキョニン</t>
    </rPh>
    <rPh sb="4" eb="6">
      <t>フフク</t>
    </rPh>
    <phoneticPr fontId="1"/>
  </si>
  <si>
    <t>投票立会人の異議</t>
    <rPh sb="0" eb="2">
      <t>トウヒョウ</t>
    </rPh>
    <rPh sb="2" eb="5">
      <t>タチアイニン</t>
    </rPh>
    <rPh sb="6" eb="8">
      <t>イギ</t>
    </rPh>
    <phoneticPr fontId="1"/>
  </si>
  <si>
    <t>仮投票の原因欄には「選挙人の不服」「投票立会人の異議」の別を記載すること。</t>
    <phoneticPr fontId="1"/>
  </si>
  <si>
    <t>選 挙 人</t>
    <rPh sb="0" eb="1">
      <t>セン</t>
    </rPh>
    <rPh sb="2" eb="3">
      <t>キョ</t>
    </rPh>
    <rPh sb="4" eb="5">
      <t>ヒト</t>
    </rPh>
    <phoneticPr fontId="1"/>
  </si>
  <si>
    <t>　👈ブルダウンから選択</t>
    <rPh sb="10" eb="12">
      <t>センタク</t>
    </rPh>
    <phoneticPr fontId="1"/>
  </si>
  <si>
    <t>施　設　名</t>
    <phoneticPr fontId="1"/>
  </si>
  <si>
    <t>職・氏　名</t>
    <phoneticPr fontId="1"/>
  </si>
  <si>
    <t>不 在 者 投 票 送 致 書</t>
    <phoneticPr fontId="1"/>
  </si>
  <si>
    <t>記</t>
    <rPh sb="0" eb="1">
      <t>キ</t>
    </rPh>
    <phoneticPr fontId="1"/>
  </si>
  <si>
    <t>送付先の市町村名を選択</t>
    <rPh sb="0" eb="3">
      <t>ソウフサキ</t>
    </rPh>
    <rPh sb="4" eb="7">
      <t>シチョウソン</t>
    </rPh>
    <rPh sb="7" eb="8">
      <t>メイ</t>
    </rPh>
    <rPh sb="9" eb="11">
      <t>センタク</t>
    </rPh>
    <phoneticPr fontId="1"/>
  </si>
  <si>
    <t>投　票　日</t>
    <rPh sb="0" eb="1">
      <t>トウ</t>
    </rPh>
    <rPh sb="2" eb="3">
      <t>ヒョウ</t>
    </rPh>
    <rPh sb="4" eb="5">
      <t>ヒ</t>
    </rPh>
    <phoneticPr fontId="1"/>
  </si>
  <si>
    <t>合計</t>
    <rPh sb="0" eb="2">
      <t>ゴウケイ</t>
    </rPh>
    <phoneticPr fontId="1"/>
  </si>
  <si>
    <t>合　計</t>
    <rPh sb="0" eb="1">
      <t>ゴウ</t>
    </rPh>
    <rPh sb="2" eb="3">
      <t>ケイ</t>
    </rPh>
    <phoneticPr fontId="1"/>
  </si>
  <si>
    <r>
      <t xml:space="preserve">投票しなかった理由
</t>
    </r>
    <r>
      <rPr>
        <sz val="9"/>
        <color theme="1"/>
        <rFont val="ＭＳ Ｐゴシック"/>
        <family val="3"/>
        <charset val="128"/>
        <scheme val="minor"/>
      </rPr>
      <t>※プルダウンから選択</t>
    </r>
    <rPh sb="0" eb="2">
      <t>トウヒョウ</t>
    </rPh>
    <rPh sb="7" eb="9">
      <t>リユウ</t>
    </rPh>
    <rPh sb="18" eb="20">
      <t>センタク</t>
    </rPh>
    <phoneticPr fontId="1"/>
  </si>
  <si>
    <t>【投票をしない理由】</t>
    <rPh sb="1" eb="3">
      <t>トウヒョウ</t>
    </rPh>
    <rPh sb="7" eb="9">
      <t>リユウ</t>
    </rPh>
    <phoneticPr fontId="1"/>
  </si>
  <si>
    <t>本人の希望のため</t>
    <rPh sb="0" eb="2">
      <t>ホンニン</t>
    </rPh>
    <rPh sb="3" eb="5">
      <t>キボウ</t>
    </rPh>
    <phoneticPr fontId="1"/>
  </si>
  <si>
    <t>退院</t>
    <rPh sb="0" eb="2">
      <t>タイイン</t>
    </rPh>
    <phoneticPr fontId="1"/>
  </si>
  <si>
    <t>死亡</t>
    <rPh sb="0" eb="2">
      <t>シボウ</t>
    </rPh>
    <phoneticPr fontId="1"/>
  </si>
  <si>
    <t>その他</t>
    <rPh sb="2" eb="3">
      <t>タ</t>
    </rPh>
    <phoneticPr fontId="1"/>
  </si>
  <si>
    <t>投票済＋
市町村</t>
    <rPh sb="0" eb="3">
      <t>トウヒョウズミ</t>
    </rPh>
    <rPh sb="5" eb="8">
      <t>シチョウソン</t>
    </rPh>
    <phoneticPr fontId="1"/>
  </si>
  <si>
    <t>１　市町村投票日別投票済者数一覧</t>
    <rPh sb="2" eb="5">
      <t>シチョウソン</t>
    </rPh>
    <rPh sb="5" eb="8">
      <t>トウヒョウビ</t>
    </rPh>
    <rPh sb="8" eb="9">
      <t>ベツ</t>
    </rPh>
    <rPh sb="9" eb="11">
      <t>トウヒョウ</t>
    </rPh>
    <rPh sb="11" eb="12">
      <t>ズミ</t>
    </rPh>
    <rPh sb="12" eb="13">
      <t>モノ</t>
    </rPh>
    <rPh sb="13" eb="14">
      <t>カズ</t>
    </rPh>
    <rPh sb="14" eb="16">
      <t>イチラン</t>
    </rPh>
    <phoneticPr fontId="1"/>
  </si>
  <si>
    <t>２　市町村投票日別投票しなかった者数一覧</t>
    <rPh sb="2" eb="5">
      <t>シチョウソン</t>
    </rPh>
    <rPh sb="5" eb="8">
      <t>トウヒョウビ</t>
    </rPh>
    <rPh sb="8" eb="9">
      <t>ベツ</t>
    </rPh>
    <rPh sb="9" eb="11">
      <t>トウヒョウ</t>
    </rPh>
    <rPh sb="16" eb="17">
      <t>モノ</t>
    </rPh>
    <rPh sb="17" eb="18">
      <t>カズ</t>
    </rPh>
    <rPh sb="18" eb="20">
      <t>イチラン</t>
    </rPh>
    <phoneticPr fontId="1"/>
  </si>
  <si>
    <t>投票せず＋
市町村</t>
    <rPh sb="0" eb="2">
      <t>トウヒョウ</t>
    </rPh>
    <rPh sb="6" eb="9">
      <t>シチョウソン</t>
    </rPh>
    <phoneticPr fontId="1"/>
  </si>
  <si>
    <t>選挙名３</t>
    <rPh sb="0" eb="2">
      <t>センキョ</t>
    </rPh>
    <rPh sb="2" eb="3">
      <t>メイ</t>
    </rPh>
    <phoneticPr fontId="1"/>
  </si>
  <si>
    <t xml:space="preserve">投票せず＋
市町村+
日付 </t>
    <rPh sb="0" eb="2">
      <t>トウヒョウ</t>
    </rPh>
    <rPh sb="6" eb="9">
      <t>シチョウソン</t>
    </rPh>
    <rPh sb="11" eb="13">
      <t>ヒヅケ</t>
    </rPh>
    <phoneticPr fontId="1"/>
  </si>
  <si>
    <t xml:space="preserve">投票せず＋
市町村+
日付順位 </t>
    <rPh sb="0" eb="2">
      <t>トウヒョウ</t>
    </rPh>
    <rPh sb="6" eb="9">
      <t>シチョウソン</t>
    </rPh>
    <rPh sb="11" eb="13">
      <t>ヒヅケ</t>
    </rPh>
    <rPh sb="13" eb="15">
      <t>ジュンイ</t>
    </rPh>
    <phoneticPr fontId="1"/>
  </si>
  <si>
    <t>請求先の市町村名を選択</t>
    <rPh sb="0" eb="2">
      <t>セイキュウ</t>
    </rPh>
    <rPh sb="2" eb="3">
      <t>サキ</t>
    </rPh>
    <rPh sb="4" eb="7">
      <t>シチョウソン</t>
    </rPh>
    <rPh sb="7" eb="8">
      <t>メイ</t>
    </rPh>
    <rPh sb="9" eb="11">
      <t>センタク</t>
    </rPh>
    <phoneticPr fontId="1"/>
  </si>
  <si>
    <t>【不在者投票管理者】</t>
  </si>
  <si>
    <t>所　在　地</t>
    <rPh sb="0" eb="1">
      <t>トコロ</t>
    </rPh>
    <rPh sb="2" eb="3">
      <t>ザイ</t>
    </rPh>
    <rPh sb="4" eb="5">
      <t>チ</t>
    </rPh>
    <phoneticPr fontId="1"/>
  </si>
  <si>
    <t>不 在 者 投 票 経 費 請 求 書</t>
    <rPh sb="10" eb="11">
      <t>ヘ</t>
    </rPh>
    <rPh sb="12" eb="13">
      <t>ヒ</t>
    </rPh>
    <rPh sb="14" eb="15">
      <t>ショウ</t>
    </rPh>
    <rPh sb="16" eb="17">
      <t>モトム</t>
    </rPh>
    <phoneticPr fontId="1"/>
  </si>
  <si>
    <t>金</t>
    <rPh sb="0" eb="1">
      <t>キン</t>
    </rPh>
    <phoneticPr fontId="1"/>
  </si>
  <si>
    <t>口座振込の金融機関・口座名</t>
  </si>
  <si>
    <t>金融機関名</t>
    <phoneticPr fontId="1"/>
  </si>
  <si>
    <t>本・支店名</t>
    <phoneticPr fontId="1"/>
  </si>
  <si>
    <t>預金種別</t>
    <phoneticPr fontId="1"/>
  </si>
  <si>
    <t>口 座 番 号</t>
  </si>
  <si>
    <t>　口座名義人（漢字）</t>
    <rPh sb="7" eb="9">
      <t>カンジ</t>
    </rPh>
    <phoneticPr fontId="1"/>
  </si>
  <si>
    <t xml:space="preserve">（注　意）
・ この請求書は，総社市選挙管理委員会あてに送付してください。
・ 請求者と口座名義人が異なる場合は，振込みできません。
・ この経費の受領者（上記口座名義人）が，請求者（不在者投票管理者）以外であるときは，次の委任状に記入してください。受領者が法人にあっては，法人名並びに代表者の役職名及び氏名を記入してください。
</t>
    <phoneticPr fontId="1"/>
  </si>
  <si>
    <t>を代理人と定め，</t>
    <phoneticPr fontId="1"/>
  </si>
  <si>
    <t>　口座名義人（カタカナ）</t>
    <phoneticPr fontId="1"/>
  </si>
  <si>
    <t>委　　任　　状</t>
    <rPh sb="0" eb="1">
      <t>イ</t>
    </rPh>
    <rPh sb="3" eb="4">
      <t>ニン</t>
    </rPh>
    <rPh sb="6" eb="7">
      <t>ジョウ</t>
    </rPh>
    <phoneticPr fontId="1"/>
  </si>
  <si>
    <t>職・氏名</t>
    <rPh sb="0" eb="1">
      <t>ショク</t>
    </rPh>
    <rPh sb="2" eb="4">
      <t>シメイ</t>
    </rPh>
    <phoneticPr fontId="1"/>
  </si>
  <si>
    <t>（事務担当者）</t>
    <rPh sb="1" eb="3">
      <t>ジム</t>
    </rPh>
    <rPh sb="3" eb="6">
      <t>タントウシャ</t>
    </rPh>
    <phoneticPr fontId="1"/>
  </si>
  <si>
    <t>所 在 地</t>
    <rPh sb="0" eb="1">
      <t>トコロ</t>
    </rPh>
    <rPh sb="2" eb="3">
      <t>ザイ</t>
    </rPh>
    <rPh sb="4" eb="5">
      <t>チ</t>
    </rPh>
    <phoneticPr fontId="1"/>
  </si>
  <si>
    <t>（不在者投票経費請求書別紙）　</t>
    <rPh sb="1" eb="4">
      <t>フザイシャ</t>
    </rPh>
    <rPh sb="4" eb="6">
      <t>トウヒョウ</t>
    </rPh>
    <rPh sb="6" eb="8">
      <t>ケイヒ</t>
    </rPh>
    <rPh sb="8" eb="11">
      <t>セイキュウショ</t>
    </rPh>
    <rPh sb="11" eb="13">
      <t>ベッシ</t>
    </rPh>
    <phoneticPr fontId="1"/>
  </si>
  <si>
    <t>不在者投票
月　日</t>
    <rPh sb="0" eb="3">
      <t>フザイシャ</t>
    </rPh>
    <rPh sb="3" eb="5">
      <t>トウヒョウ</t>
    </rPh>
    <rPh sb="6" eb="7">
      <t>ツキ</t>
    </rPh>
    <rPh sb="8" eb="9">
      <t>ヒ</t>
    </rPh>
    <phoneticPr fontId="1"/>
  </si>
  <si>
    <t>選挙人名簿に記載されている住所</t>
    <phoneticPr fontId="1"/>
  </si>
  <si>
    <t>不　　在　　者　　投　　票　　者</t>
    <rPh sb="0" eb="1">
      <t>フ</t>
    </rPh>
    <rPh sb="3" eb="4">
      <t>ザイ</t>
    </rPh>
    <rPh sb="6" eb="7">
      <t>モノ</t>
    </rPh>
    <rPh sb="9" eb="10">
      <t>トウ</t>
    </rPh>
    <rPh sb="12" eb="13">
      <t>ヒョウ</t>
    </rPh>
    <rPh sb="15" eb="16">
      <t>モノ</t>
    </rPh>
    <phoneticPr fontId="1"/>
  </si>
  <si>
    <t>投票済＋
市町村
順位</t>
    <rPh sb="0" eb="3">
      <t>トウヒョウズミ</t>
    </rPh>
    <rPh sb="5" eb="8">
      <t>シチョウソン</t>
    </rPh>
    <rPh sb="9" eb="11">
      <t>ジュンイ</t>
    </rPh>
    <phoneticPr fontId="1"/>
  </si>
  <si>
    <t>総社市長選挙</t>
    <rPh sb="0" eb="2">
      <t>ソウジャ</t>
    </rPh>
    <rPh sb="2" eb="4">
      <t>シチョウ</t>
    </rPh>
    <rPh sb="4" eb="6">
      <t>センキョ</t>
    </rPh>
    <phoneticPr fontId="1"/>
  </si>
  <si>
    <t>総社市議会議員選挙</t>
    <rPh sb="0" eb="2">
      <t>ソウジャ</t>
    </rPh>
    <rPh sb="2" eb="3">
      <t>シ</t>
    </rPh>
    <rPh sb="3" eb="5">
      <t>ギカイ</t>
    </rPh>
    <rPh sb="5" eb="7">
      <t>ギイン</t>
    </rPh>
    <rPh sb="7" eb="9">
      <t>センキョ</t>
    </rPh>
    <phoneticPr fontId="1"/>
  </si>
  <si>
    <t>総社市議会議員補欠選挙</t>
    <rPh sb="0" eb="2">
      <t>ソウジャ</t>
    </rPh>
    <rPh sb="2" eb="3">
      <t>シ</t>
    </rPh>
    <rPh sb="3" eb="5">
      <t>ギカイ</t>
    </rPh>
    <rPh sb="5" eb="7">
      <t>ギイン</t>
    </rPh>
    <rPh sb="7" eb="9">
      <t>ホケツ</t>
    </rPh>
    <rPh sb="9" eb="11">
      <t>センキョ</t>
    </rPh>
    <phoneticPr fontId="1"/>
  </si>
  <si>
    <t>第２７回参議院岡山県選挙区選出議員選挙及び
参議院比例代表選出議員選挙</t>
    <rPh sb="7" eb="10">
      <t>オカヤマケン</t>
    </rPh>
    <rPh sb="22" eb="23">
      <t>サン</t>
    </rPh>
    <phoneticPr fontId="1"/>
  </si>
  <si>
    <t>第２７回参議院岡山県選挙区選出議員選挙及び参議院比例代表選出議員選挙</t>
    <rPh sb="7" eb="10">
      <t>オカヤマケン</t>
    </rPh>
    <rPh sb="21" eb="22">
      <t>サン</t>
    </rPh>
    <phoneticPr fontId="1"/>
  </si>
  <si>
    <t>第５０回衆議院小選挙区選出議員選挙及び
衆議院比例代表選出議員選挙、並びに
第２６回最高裁判所裁判官国民審査</t>
    <rPh sb="0" eb="1">
      <t>ダイ</t>
    </rPh>
    <rPh sb="3" eb="4">
      <t>カイ</t>
    </rPh>
    <rPh sb="4" eb="7">
      <t>シュウギイン</t>
    </rPh>
    <rPh sb="7" eb="8">
      <t>ショウ</t>
    </rPh>
    <rPh sb="8" eb="11">
      <t>センキョク</t>
    </rPh>
    <rPh sb="11" eb="13">
      <t>センシュツ</t>
    </rPh>
    <rPh sb="13" eb="15">
      <t>ギイン</t>
    </rPh>
    <rPh sb="15" eb="17">
      <t>センキョ</t>
    </rPh>
    <rPh sb="17" eb="18">
      <t>オヨ</t>
    </rPh>
    <rPh sb="20" eb="23">
      <t>シュウギイン</t>
    </rPh>
    <rPh sb="23" eb="25">
      <t>ヒレイ</t>
    </rPh>
    <rPh sb="25" eb="27">
      <t>ダイヒョウ</t>
    </rPh>
    <rPh sb="27" eb="29">
      <t>センシュツ</t>
    </rPh>
    <rPh sb="29" eb="31">
      <t>ギイン</t>
    </rPh>
    <rPh sb="31" eb="33">
      <t>センキョ</t>
    </rPh>
    <rPh sb="34" eb="35">
      <t>ナラ</t>
    </rPh>
    <rPh sb="38" eb="39">
      <t>ダイ</t>
    </rPh>
    <rPh sb="41" eb="42">
      <t>カイ</t>
    </rPh>
    <rPh sb="42" eb="44">
      <t>サイコウ</t>
    </rPh>
    <rPh sb="44" eb="46">
      <t>サイバン</t>
    </rPh>
    <rPh sb="46" eb="47">
      <t>ショ</t>
    </rPh>
    <rPh sb="47" eb="50">
      <t>サイバンカン</t>
    </rPh>
    <rPh sb="50" eb="52">
      <t>コクミン</t>
    </rPh>
    <rPh sb="52" eb="54">
      <t>シンサ</t>
    </rPh>
    <phoneticPr fontId="1"/>
  </si>
  <si>
    <t>第５０回衆議院小選挙区選出議員選挙及び衆議院比例代表選出議員選挙、並びに第２６回最高裁判所裁判官国民審査</t>
    <rPh sb="0" eb="1">
      <t>ダイ</t>
    </rPh>
    <rPh sb="3" eb="4">
      <t>カイ</t>
    </rPh>
    <rPh sb="4" eb="7">
      <t>シュウギイン</t>
    </rPh>
    <rPh sb="7" eb="8">
      <t>ショウ</t>
    </rPh>
    <rPh sb="8" eb="11">
      <t>センキョク</t>
    </rPh>
    <rPh sb="11" eb="13">
      <t>センシュツ</t>
    </rPh>
    <rPh sb="13" eb="15">
      <t>ギイン</t>
    </rPh>
    <rPh sb="15" eb="17">
      <t>センキョ</t>
    </rPh>
    <rPh sb="17" eb="18">
      <t>オヨ</t>
    </rPh>
    <rPh sb="19" eb="22">
      <t>シュウギイン</t>
    </rPh>
    <rPh sb="22" eb="24">
      <t>ヒレイ</t>
    </rPh>
    <rPh sb="24" eb="26">
      <t>ダイヒョウ</t>
    </rPh>
    <rPh sb="26" eb="28">
      <t>センシュツ</t>
    </rPh>
    <rPh sb="28" eb="30">
      <t>ギイン</t>
    </rPh>
    <rPh sb="30" eb="32">
      <t>センキョ</t>
    </rPh>
    <rPh sb="33" eb="34">
      <t>ナラ</t>
    </rPh>
    <rPh sb="36" eb="37">
      <t>ダイ</t>
    </rPh>
    <rPh sb="39" eb="40">
      <t>カイ</t>
    </rPh>
    <rPh sb="40" eb="42">
      <t>サイコウ</t>
    </rPh>
    <rPh sb="42" eb="44">
      <t>サイバン</t>
    </rPh>
    <rPh sb="44" eb="45">
      <t>ショ</t>
    </rPh>
    <rPh sb="45" eb="48">
      <t>サイバンカン</t>
    </rPh>
    <rPh sb="48" eb="50">
      <t>コクミン</t>
    </rPh>
    <rPh sb="50" eb="52">
      <t>シンサ</t>
    </rPh>
    <phoneticPr fontId="1"/>
  </si>
  <si>
    <r>
      <t xml:space="preserve">点字投票
</t>
    </r>
    <r>
      <rPr>
        <b/>
        <sz val="9"/>
        <color rgb="FFFF0000"/>
        <rFont val="ＭＳ Ｐゴシック"/>
        <family val="3"/>
        <charset val="128"/>
        <scheme val="minor"/>
      </rPr>
      <t>※点字投票する場合は、プルダウンから点字を選ぶ</t>
    </r>
    <rPh sb="0" eb="2">
      <t>テンジ</t>
    </rPh>
    <rPh sb="2" eb="4">
      <t>トウヒョウ</t>
    </rPh>
    <rPh sb="6" eb="8">
      <t>テンジ</t>
    </rPh>
    <rPh sb="8" eb="10">
      <t>トウヒョウ</t>
    </rPh>
    <rPh sb="12" eb="14">
      <t>バアイ</t>
    </rPh>
    <rPh sb="23" eb="25">
      <t>テンジ</t>
    </rPh>
    <rPh sb="26" eb="27">
      <t>エラ</t>
    </rPh>
    <phoneticPr fontId="1"/>
  </si>
  <si>
    <t>　👈代理投票の補助者に選任した人の氏名</t>
    <rPh sb="3" eb="5">
      <t>ダイリ</t>
    </rPh>
    <rPh sb="5" eb="7">
      <t>トウヒョウ</t>
    </rPh>
    <rPh sb="8" eb="11">
      <t>ホジョシャ</t>
    </rPh>
    <rPh sb="12" eb="14">
      <t>センニン</t>
    </rPh>
    <rPh sb="16" eb="17">
      <t>ヒト</t>
    </rPh>
    <rPh sb="18" eb="20">
      <t>シメイ</t>
    </rPh>
    <phoneticPr fontId="1"/>
  </si>
  <si>
    <t>　👈上記市町村への請求日で、ワークシート「選挙人氏名」のＪ列に入力した日を入力　（例：2024/00/00）
　《注意》　請求日は、今回請求する人の行に入力した日になります。</t>
    <rPh sb="3" eb="5">
      <t>ジョウキ</t>
    </rPh>
    <rPh sb="5" eb="8">
      <t>シチョウソン</t>
    </rPh>
    <rPh sb="10" eb="13">
      <t>セイキュウビ</t>
    </rPh>
    <rPh sb="22" eb="25">
      <t>センキョニン</t>
    </rPh>
    <rPh sb="25" eb="27">
      <t>シメイ</t>
    </rPh>
    <rPh sb="30" eb="31">
      <t>レツ</t>
    </rPh>
    <rPh sb="32" eb="34">
      <t>ニュウリョク</t>
    </rPh>
    <rPh sb="36" eb="37">
      <t>ヒ</t>
    </rPh>
    <rPh sb="38" eb="40">
      <t>ニュウリョク</t>
    </rPh>
    <rPh sb="42" eb="43">
      <t>レイ</t>
    </rPh>
    <rPh sb="58" eb="60">
      <t>チュウイ</t>
    </rPh>
    <rPh sb="62" eb="64">
      <t>セイキュウ</t>
    </rPh>
    <rPh sb="64" eb="65">
      <t>ヒ</t>
    </rPh>
    <rPh sb="67" eb="69">
      <t>コンカイ</t>
    </rPh>
    <rPh sb="69" eb="71">
      <t>セイキュウ</t>
    </rPh>
    <rPh sb="73" eb="74">
      <t>ヒト</t>
    </rPh>
    <rPh sb="75" eb="76">
      <t>ギョウ</t>
    </rPh>
    <rPh sb="77" eb="79">
      <t>ニュウリョク</t>
    </rPh>
    <rPh sb="81" eb="82">
      <t>ヒ</t>
    </rPh>
    <phoneticPr fontId="1"/>
  </si>
  <si>
    <t>選挙人氏名</t>
    <phoneticPr fontId="1"/>
  </si>
  <si>
    <t>職・氏名</t>
    <phoneticPr fontId="1"/>
  </si>
  <si>
    <t>　👈日付は半角で入力（例 0000/00/00）</t>
    <rPh sb="3" eb="5">
      <t>ヒヅケ</t>
    </rPh>
    <rPh sb="6" eb="8">
      <t>ハンカク</t>
    </rPh>
    <rPh sb="9" eb="11">
      <t>ニュウリョク</t>
    </rPh>
    <rPh sb="12" eb="13">
      <t>レイ</t>
    </rPh>
    <phoneticPr fontId="1"/>
  </si>
  <si>
    <t>告（公）示日</t>
    <rPh sb="0" eb="1">
      <t>コク</t>
    </rPh>
    <rPh sb="2" eb="3">
      <t>コウ</t>
    </rPh>
    <rPh sb="4" eb="5">
      <t>ジ</t>
    </rPh>
    <rPh sb="5" eb="6">
      <t>ビ</t>
    </rPh>
    <phoneticPr fontId="1"/>
  </si>
  <si>
    <t>　👈例）自ら候補者の氏名を記入することができるため
　　　などを記入</t>
    <rPh sb="3" eb="4">
      <t>レイ</t>
    </rPh>
    <rPh sb="5" eb="6">
      <t>ミズカ</t>
    </rPh>
    <rPh sb="7" eb="10">
      <t>コウホシャ</t>
    </rPh>
    <rPh sb="11" eb="13">
      <t>シメイ</t>
    </rPh>
    <rPh sb="14" eb="16">
      <t>キニュウ</t>
    </rPh>
    <rPh sb="33" eb="35">
      <t>キニュウ</t>
    </rPh>
    <phoneticPr fontId="1"/>
  </si>
  <si>
    <t>経費請求額</t>
    <rPh sb="0" eb="2">
      <t>ケイヒ</t>
    </rPh>
    <rPh sb="2" eb="4">
      <t>セイキュウ</t>
    </rPh>
    <rPh sb="4" eb="5">
      <t>ガク</t>
    </rPh>
    <phoneticPr fontId="1"/>
  </si>
  <si>
    <t>単　　価</t>
    <rPh sb="0" eb="1">
      <t>タン</t>
    </rPh>
    <rPh sb="3" eb="4">
      <t>アタイ</t>
    </rPh>
    <phoneticPr fontId="1"/>
  </si>
  <si>
    <t>　👈選挙管理委員会からの連絡や確認に対応いただける方</t>
    <rPh sb="3" eb="5">
      <t>センキョ</t>
    </rPh>
    <rPh sb="5" eb="7">
      <t>カンリ</t>
    </rPh>
    <rPh sb="7" eb="10">
      <t>イインカイ</t>
    </rPh>
    <rPh sb="13" eb="15">
      <t>レンラク</t>
    </rPh>
    <rPh sb="16" eb="18">
      <t>カクニン</t>
    </rPh>
    <rPh sb="19" eb="21">
      <t>タイオウ</t>
    </rPh>
    <rPh sb="26" eb="27">
      <t>カタ</t>
    </rPh>
    <phoneticPr fontId="1"/>
  </si>
  <si>
    <t>　👈半角で、ハイフンをつけて</t>
    <rPh sb="3" eb="5">
      <t>ハンカク</t>
    </rPh>
    <phoneticPr fontId="1"/>
  </si>
  <si>
    <t>　👈通帳に記載されているとおり</t>
    <rPh sb="3" eb="5">
      <t>ツウチョウ</t>
    </rPh>
    <rPh sb="6" eb="8">
      <t>キサイ</t>
    </rPh>
    <phoneticPr fontId="1"/>
  </si>
  <si>
    <t>　👈岡山県から番地まで入力</t>
    <rPh sb="3" eb="5">
      <t>オカヤマ</t>
    </rPh>
    <rPh sb="5" eb="6">
      <t>ケン</t>
    </rPh>
    <rPh sb="8" eb="10">
      <t>バンチ</t>
    </rPh>
    <rPh sb="12" eb="14">
      <t>ニュウリョク</t>
    </rPh>
    <phoneticPr fontId="1"/>
  </si>
  <si>
    <t>　👈選挙管理委員会からの連絡や確認に対応いただける方の役職</t>
    <rPh sb="3" eb="5">
      <t>センキョ</t>
    </rPh>
    <rPh sb="5" eb="7">
      <t>カンリ</t>
    </rPh>
    <rPh sb="7" eb="10">
      <t>イインカイ</t>
    </rPh>
    <rPh sb="13" eb="15">
      <t>レンラク</t>
    </rPh>
    <rPh sb="16" eb="18">
      <t>カクニン</t>
    </rPh>
    <rPh sb="19" eb="21">
      <t>タイオウ</t>
    </rPh>
    <rPh sb="26" eb="27">
      <t>カタ</t>
    </rPh>
    <rPh sb="28" eb="30">
      <t>ヤクショク</t>
    </rPh>
    <phoneticPr fontId="1"/>
  </si>
  <si>
    <t>投票していない場合
「９」を選択</t>
    <rPh sb="0" eb="2">
      <t>トウヒョウ</t>
    </rPh>
    <rPh sb="7" eb="9">
      <t>バアイ</t>
    </rPh>
    <rPh sb="14" eb="16">
      <t>センタク</t>
    </rPh>
    <phoneticPr fontId="1"/>
  </si>
  <si>
    <t>【投票していない場合】</t>
    <rPh sb="1" eb="3">
      <t>トウヒョウ</t>
    </rPh>
    <rPh sb="8" eb="10">
      <t>バアイ</t>
    </rPh>
    <phoneticPr fontId="1"/>
  </si>
  <si>
    <t>理由</t>
    <rPh sb="0" eb="2">
      <t>リユウ</t>
    </rPh>
    <phoneticPr fontId="1"/>
  </si>
  <si>
    <t>コード</t>
    <phoneticPr fontId="1"/>
  </si>
  <si>
    <t>岡山県</t>
    <rPh sb="0" eb="3">
      <t>オカヤマケン</t>
    </rPh>
    <phoneticPr fontId="1"/>
  </si>
  <si>
    <t>投票済
（岡山県用）</t>
    <rPh sb="0" eb="3">
      <t>トウヒョウズミ</t>
    </rPh>
    <rPh sb="5" eb="9">
      <t>オカヤマケンヨウ</t>
    </rPh>
    <phoneticPr fontId="1"/>
  </si>
  <si>
    <t>投票済
（岡山県用）
順位</t>
    <rPh sb="0" eb="3">
      <t>トウヒョウズミ</t>
    </rPh>
    <rPh sb="5" eb="9">
      <t>オカヤマケンヨウ</t>
    </rPh>
    <rPh sb="11" eb="13">
      <t>ジュンイ</t>
    </rPh>
    <phoneticPr fontId="1"/>
  </si>
  <si>
    <t>　👈プルダウンから市町村か岡山県を選択</t>
    <rPh sb="10" eb="13">
      <t>シチョウソン</t>
    </rPh>
    <rPh sb="14" eb="17">
      <t>オカヤマケン</t>
    </rPh>
    <rPh sb="18" eb="20">
      <t>センタク</t>
    </rPh>
    <phoneticPr fontId="1"/>
  </si>
  <si>
    <t>　👈経費を請求する日を入力　（例：2024/00/00）</t>
    <rPh sb="3" eb="5">
      <t>ケイヒ</t>
    </rPh>
    <rPh sb="6" eb="8">
      <t>セイキュウ</t>
    </rPh>
    <rPh sb="10" eb="11">
      <t>ビ</t>
    </rPh>
    <rPh sb="12" eb="14">
      <t>ニュウリョク</t>
    </rPh>
    <rPh sb="16" eb="17">
      <t>レイ</t>
    </rPh>
    <phoneticPr fontId="1"/>
  </si>
  <si>
    <t xml:space="preserve"> </t>
    <phoneticPr fontId="1"/>
  </si>
  <si>
    <t>　👈投票日は、ワークシート「選挙人氏名」のＬ列の「実際に投票した日」にある日を入力　（例：2024/00/01）</t>
    <rPh sb="3" eb="6">
      <t>トウヒョウビ</t>
    </rPh>
    <rPh sb="15" eb="18">
      <t>センキョニン</t>
    </rPh>
    <rPh sb="18" eb="20">
      <t>シメイ</t>
    </rPh>
    <rPh sb="23" eb="24">
      <t>レツ</t>
    </rPh>
    <rPh sb="38" eb="39">
      <t>ヒ</t>
    </rPh>
    <rPh sb="40" eb="42">
      <t>ニュウリョク</t>
    </rPh>
    <rPh sb="44" eb="45">
      <t>レイ</t>
    </rPh>
    <phoneticPr fontId="1"/>
  </si>
  <si>
    <t>１　送付の内訳</t>
    <phoneticPr fontId="1"/>
  </si>
  <si>
    <t>２　交付を受けたが投票をしなかった者（Ｂ）の内訳</t>
    <phoneticPr fontId="1"/>
  </si>
  <si>
    <t>投票した者
（Ａ）</t>
    <phoneticPr fontId="1"/>
  </si>
  <si>
    <t>投票しなかった者
（Ｂ）</t>
    <phoneticPr fontId="1"/>
  </si>
  <si>
    <t>送致件数
（Ａ＋Ｂ）</t>
    <phoneticPr fontId="1"/>
  </si>
  <si>
    <t>選　　挙　　名</t>
    <phoneticPr fontId="1"/>
  </si>
  <si>
    <t>No.</t>
    <phoneticPr fontId="1"/>
  </si>
  <si>
    <t>投票しなかった
理　由</t>
    <rPh sb="0" eb="2">
      <t>トウヒョウ</t>
    </rPh>
    <rPh sb="8" eb="9">
      <t>オサム</t>
    </rPh>
    <rPh sb="10" eb="11">
      <t>ヨシ</t>
    </rPh>
    <phoneticPr fontId="1"/>
  </si>
  <si>
    <t>※郵送の場合は、レターパックプラスを使用してください。（普通郵便不可）</t>
    <rPh sb="1" eb="3">
      <t>ユウソウ</t>
    </rPh>
    <rPh sb="4" eb="6">
      <t>バアイ</t>
    </rPh>
    <rPh sb="18" eb="20">
      <t>シヨウ</t>
    </rPh>
    <rPh sb="28" eb="30">
      <t>フツウ</t>
    </rPh>
    <rPh sb="30" eb="32">
      <t>ユウビン</t>
    </rPh>
    <rPh sb="32" eb="34">
      <t>フカ</t>
    </rPh>
    <phoneticPr fontId="1"/>
  </si>
  <si>
    <t>受付番号</t>
    <rPh sb="0" eb="2">
      <t>ウケツケ</t>
    </rPh>
    <rPh sb="2" eb="4">
      <t>バンゴウ</t>
    </rPh>
    <phoneticPr fontId="1"/>
  </si>
  <si>
    <t>管理番号</t>
    <rPh sb="0" eb="2">
      <t>カンリ</t>
    </rPh>
    <rPh sb="2" eb="4">
      <t>バンゴウ</t>
    </rPh>
    <phoneticPr fontId="1"/>
  </si>
  <si>
    <t>備   考</t>
    <phoneticPr fontId="1"/>
  </si>
  <si>
    <t>不在者投票管理者</t>
    <phoneticPr fontId="1"/>
  </si>
  <si>
    <t>事務担当者</t>
    <phoneticPr fontId="1"/>
  </si>
  <si>
    <t>電話番号</t>
    <rPh sb="0" eb="2">
      <t>デンワ</t>
    </rPh>
    <rPh sb="2" eb="4">
      <t>バンゴウ</t>
    </rPh>
    <phoneticPr fontId="1"/>
  </si>
  <si>
    <t>　👈半角で、ハイフンをつけて。事務担当者の部署の電話番号</t>
    <rPh sb="3" eb="5">
      <t>ハンカク</t>
    </rPh>
    <rPh sb="16" eb="18">
      <t>ジム</t>
    </rPh>
    <rPh sb="18" eb="21">
      <t>タントウシャ</t>
    </rPh>
    <rPh sb="22" eb="24">
      <t>ブショ</t>
    </rPh>
    <rPh sb="25" eb="27">
      <t>デンワ</t>
    </rPh>
    <rPh sb="27" eb="29">
      <t>バンゴウ</t>
    </rPh>
    <phoneticPr fontId="1"/>
  </si>
  <si>
    <t>　👈半角で、ハイフンをつけて。事務担当者の部署のFAX番号</t>
    <rPh sb="3" eb="5">
      <t>ハンカク</t>
    </rPh>
    <rPh sb="16" eb="18">
      <t>ジム</t>
    </rPh>
    <rPh sb="18" eb="21">
      <t>タントウシャ</t>
    </rPh>
    <rPh sb="22" eb="24">
      <t>ブショ</t>
    </rPh>
    <rPh sb="28" eb="30">
      <t>バンゴウ</t>
    </rPh>
    <phoneticPr fontId="1"/>
  </si>
  <si>
    <t>～～～～～～～～～～～～～～～事務処理欄（以下は記入しないでください。）～～～～～～～～～～～～～～～</t>
    <phoneticPr fontId="1"/>
  </si>
  <si>
    <t>施設番号</t>
    <rPh sb="0" eb="2">
      <t>シセツ</t>
    </rPh>
    <rPh sb="2" eb="4">
      <t>バンゴウ</t>
    </rPh>
    <phoneticPr fontId="1"/>
  </si>
  <si>
    <t>　👈「○○銀行」「○○金庫」「ゆうちょ銀行」などと入力</t>
    <rPh sb="6" eb="8">
      <t>ギンコウ</t>
    </rPh>
    <rPh sb="12" eb="14">
      <t>キンコ</t>
    </rPh>
    <rPh sb="20" eb="22">
      <t>ギンコウ</t>
    </rPh>
    <rPh sb="26" eb="28">
      <t>ニュウリョク</t>
    </rPh>
    <phoneticPr fontId="1"/>
  </si>
  <si>
    <t>　👈半角で７桁で入力
　　 ゆうちょ銀行の場合、通帳番号の下１ケタをとった７桁の数字を入力する。
　　　（例）15430-12345671の場合、「1234567」と入力</t>
    <rPh sb="3" eb="5">
      <t>ハンカク</t>
    </rPh>
    <rPh sb="7" eb="8">
      <t>ケタ</t>
    </rPh>
    <rPh sb="9" eb="11">
      <t>ニュウリョク</t>
    </rPh>
    <rPh sb="22" eb="24">
      <t>バアイ</t>
    </rPh>
    <rPh sb="41" eb="43">
      <t>スウジ</t>
    </rPh>
    <rPh sb="44" eb="46">
      <t>ニュウリョク</t>
    </rPh>
    <phoneticPr fontId="1"/>
  </si>
  <si>
    <t>通常</t>
    <rPh sb="0" eb="2">
      <t>ツウジョウ</t>
    </rPh>
    <phoneticPr fontId="1"/>
  </si>
  <si>
    <t>印</t>
    <rPh sb="0" eb="1">
      <t>イン</t>
    </rPh>
    <phoneticPr fontId="1"/>
  </si>
  <si>
    <t>【委任状】</t>
    <rPh sb="1" eb="4">
      <t>イニンジョウ</t>
    </rPh>
    <phoneticPr fontId="1"/>
  </si>
  <si>
    <t>委任</t>
    <rPh sb="0" eb="2">
      <t>イニン</t>
    </rPh>
    <phoneticPr fontId="1"/>
  </si>
  <si>
    <t>口座名義人に委任する</t>
    <rPh sb="0" eb="2">
      <t>コウザ</t>
    </rPh>
    <rPh sb="2" eb="5">
      <t>メイギニン</t>
    </rPh>
    <rPh sb="6" eb="8">
      <t>イニン</t>
    </rPh>
    <phoneticPr fontId="1"/>
  </si>
  <si>
    <t>する</t>
    <phoneticPr fontId="1"/>
  </si>
  <si>
    <t>しない</t>
    <phoneticPr fontId="1"/>
  </si>
  <si>
    <t>上記金額の受領に関する一切の権限を委任します。</t>
    <phoneticPr fontId="1"/>
  </si>
  <si>
    <t>　👈経費の受領に関する一切の権限を、口座名義人に委任する場合は、
　　 プルダウンから「する」を選択。しない場合は「しない」を。</t>
    <rPh sb="3" eb="5">
      <t>ケイヒ</t>
    </rPh>
    <rPh sb="19" eb="21">
      <t>コウザ</t>
    </rPh>
    <rPh sb="21" eb="24">
      <t>メイギニン</t>
    </rPh>
    <rPh sb="25" eb="27">
      <t>イニン</t>
    </rPh>
    <rPh sb="29" eb="31">
      <t>バアイ</t>
    </rPh>
    <rPh sb="49" eb="51">
      <t>センタク</t>
    </rPh>
    <rPh sb="55" eb="57">
      <t>バアイ</t>
    </rPh>
    <phoneticPr fontId="1"/>
  </si>
  <si>
    <t>　👈経費の単価を半角で入力</t>
    <rPh sb="3" eb="5">
      <t>ケイヒ</t>
    </rPh>
    <rPh sb="6" eb="8">
      <t>タンカ</t>
    </rPh>
    <rPh sb="9" eb="11">
      <t>ハンカク</t>
    </rPh>
    <rPh sb="12" eb="14">
      <t>ニュウリョク</t>
    </rPh>
    <phoneticPr fontId="1"/>
  </si>
  <si>
    <t>不在者投票経費の単価/人</t>
    <rPh sb="0" eb="3">
      <t>フザイシャ</t>
    </rPh>
    <rPh sb="3" eb="5">
      <t>トウヒョウ</t>
    </rPh>
    <rPh sb="5" eb="7">
      <t>ケイヒ</t>
    </rPh>
    <rPh sb="8" eb="10">
      <t>タンカ</t>
    </rPh>
    <rPh sb="11" eb="12">
      <t>ニン</t>
    </rPh>
    <phoneticPr fontId="1"/>
  </si>
  <si>
    <t>令和７年９月２１日</t>
    <rPh sb="0" eb="2">
      <t>レイワ</t>
    </rPh>
    <rPh sb="3" eb="4">
      <t>ネン</t>
    </rPh>
    <rPh sb="5" eb="6">
      <t>ガツ</t>
    </rPh>
    <rPh sb="8" eb="9">
      <t>ヒ</t>
    </rPh>
    <phoneticPr fontId="1"/>
  </si>
  <si>
    <t>備  考</t>
    <rPh sb="0" eb="1">
      <t>ビ</t>
    </rPh>
    <rPh sb="3" eb="4">
      <t>コウ</t>
    </rPh>
    <phoneticPr fontId="1"/>
  </si>
  <si>
    <t>総社市</t>
    <rPh sb="0" eb="3">
      <t>ソウジャシ</t>
    </rPh>
    <phoneticPr fontId="1"/>
  </si>
  <si>
    <t>選挙人氏名ふりがな
（ひらがな）</t>
    <rPh sb="0" eb="3">
      <t>センキョニン</t>
    </rPh>
    <rPh sb="3" eb="5">
      <t>シメイ</t>
    </rPh>
    <phoneticPr fontId="1"/>
  </si>
  <si>
    <t xml:space="preserve">当施設にあるため、当施設において投票する見込みであり，公職選挙法施行令第５０条第４項の規定による依頼があったので，別紙の請求者名簿に記載の選挙人に代わって，投票用紙及び投票用封筒の交付を請求します。
</t>
    <rPh sb="10" eb="12">
      <t>シセツ</t>
    </rPh>
    <rPh sb="60" eb="62">
      <t>セイキュウ</t>
    </rPh>
    <rPh sb="62" eb="63">
      <t>シャ</t>
    </rPh>
    <rPh sb="63" eb="65">
      <t>メイボ</t>
    </rPh>
    <rPh sb="66" eb="68">
      <t>キサイ</t>
    </rPh>
    <rPh sb="69" eb="71">
      <t>センキョ</t>
    </rPh>
    <phoneticPr fontId="1"/>
  </si>
  <si>
    <t>総社市</t>
    <phoneticPr fontId="1"/>
  </si>
  <si>
    <t>令和　７ 　年　　　　　月　　　　　日</t>
    <rPh sb="0" eb="2">
      <t>レイワ</t>
    </rPh>
    <rPh sb="6" eb="7">
      <t>ネン</t>
    </rPh>
    <rPh sb="12" eb="13">
      <t>ツキ</t>
    </rPh>
    <rPh sb="18" eb="19">
      <t>ヒ</t>
    </rPh>
    <phoneticPr fontId="1"/>
  </si>
  <si>
    <r>
      <t>　</t>
    </r>
    <r>
      <rPr>
        <sz val="11"/>
        <color theme="1"/>
        <rFont val="Segoe UI Emoji"/>
        <family val="2"/>
      </rPr>
      <t>👈</t>
    </r>
    <r>
      <rPr>
        <sz val="11"/>
        <color theme="1"/>
        <rFont val="ＭＳ Ｐゴシック"/>
        <family val="3"/>
        <charset val="128"/>
        <scheme val="minor"/>
      </rPr>
      <t>銀行などは「本店」「○○支店」などと入力
　　 ゆうちょ銀行の場合、通帳記号の２ケタと３ケタ目の数字のあとに「８」をつけ、漢数字で入力する。　　　（例）15430-12345671の場合、「五四八」と入力</t>
    </r>
    <rPh sb="3" eb="5">
      <t>ギンコウ</t>
    </rPh>
    <rPh sb="9" eb="11">
      <t>ホンテン</t>
    </rPh>
    <rPh sb="15" eb="17">
      <t>シテン</t>
    </rPh>
    <rPh sb="21" eb="23">
      <t>ニュウリョク</t>
    </rPh>
    <rPh sb="34" eb="36">
      <t>バアイ</t>
    </rPh>
    <rPh sb="51" eb="53">
      <t>スウジ</t>
    </rPh>
    <rPh sb="64" eb="67">
      <t>カンスウジ</t>
    </rPh>
    <rPh sb="68" eb="70">
      <t>ニュウリョク</t>
    </rPh>
    <rPh sb="77" eb="78">
      <t>レイ</t>
    </rPh>
    <rPh sb="94" eb="96">
      <t>バアイ</t>
    </rPh>
    <rPh sb="98" eb="101">
      <t>548</t>
    </rPh>
    <rPh sb="103" eb="105">
      <t>ニュウリョク</t>
    </rPh>
    <phoneticPr fontId="1"/>
  </si>
  <si>
    <r>
      <t>　</t>
    </r>
    <r>
      <rPr>
        <sz val="11"/>
        <color theme="1"/>
        <rFont val="Segoe UI Emoji"/>
        <family val="2"/>
      </rPr>
      <t>👈</t>
    </r>
    <r>
      <rPr>
        <sz val="11"/>
        <color theme="1"/>
        <rFont val="ＭＳ Ｐゴシック"/>
        <family val="3"/>
        <charset val="128"/>
        <scheme val="minor"/>
      </rPr>
      <t xml:space="preserve">施設の公印の押印できる名称 </t>
    </r>
    <r>
      <rPr>
        <sz val="11"/>
        <color theme="1"/>
        <rFont val="ＭＳ Ｐゴシック"/>
        <family val="2"/>
        <charset val="128"/>
        <scheme val="minor"/>
      </rPr>
      <t xml:space="preserve">
　</t>
    </r>
    <r>
      <rPr>
        <sz val="12"/>
        <color theme="1"/>
        <rFont val="Segoe UI Symbol"/>
        <family val="2"/>
      </rPr>
      <t>👈</t>
    </r>
    <r>
      <rPr>
        <sz val="11"/>
        <color theme="1"/>
        <rFont val="ＭＳ Ｐゴシック"/>
        <family val="2"/>
        <charset val="128"/>
        <scheme val="minor"/>
      </rPr>
      <t>法人名の後にカーソルをおき、「Alt」キーを押したまま、「Enter」キーを押すと法人名と施設名で２行書きになります</t>
    </r>
    <rPh sb="3" eb="5">
      <t>シセツ</t>
    </rPh>
    <rPh sb="6" eb="8">
      <t>コウイン</t>
    </rPh>
    <rPh sb="9" eb="11">
      <t>オウイン</t>
    </rPh>
    <rPh sb="14" eb="16">
      <t>メイショウ</t>
    </rPh>
    <rPh sb="21" eb="23">
      <t>ホウジン</t>
    </rPh>
    <rPh sb="23" eb="24">
      <t>ナ</t>
    </rPh>
    <rPh sb="25" eb="26">
      <t>アト</t>
    </rPh>
    <rPh sb="43" eb="44">
      <t>オ</t>
    </rPh>
    <rPh sb="59" eb="60">
      <t>オ</t>
    </rPh>
    <rPh sb="62" eb="65">
      <t>ホウジンメイ</t>
    </rPh>
    <rPh sb="66" eb="69">
      <t>シセツメイ</t>
    </rPh>
    <rPh sb="71" eb="72">
      <t>ギョウ</t>
    </rPh>
    <rPh sb="72" eb="73">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</si>
</sst>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411]ggge&quot;年&quot;m&quot;月&quot;d&quot;日&quot;;@"/>
    <numFmt numFmtId="178" formatCode="#,##0\ &quot;人&quot;"/>
    <numFmt numFmtId="179" formatCode="0_);[Red]\(0\)"/>
    <numFmt numFmtId="180" formatCode="m&quot;月&quot;d&quot;日&quot;;@"/>
    <numFmt numFmtId="181" formatCode="\(@\)"/>
    <numFmt numFmtId="182" formatCode="0_ "/>
    <numFmt numFmtId="183" formatCode="[DBNum3]ggge&quot;年&quot;m&quot;月&quot;d&quot;日&quot;;@"/>
    <numFmt numFmtId="184" formatCode="#,##0_);[Red]\(#,##0\)"/>
    <numFmt numFmtId="185" formatCode="#,##0\ \ \ &quot;件&quot;"/>
  </numFmts>
  <fonts count="62" x14ac:knownFonts="1">
    <font>
      <sz val="11"/>
      <color theme="1"/>
      <name val="ＭＳ Ｐゴシック"/>
      <family val="2"/>
      <charset val="128"/>
      <scheme val="minor"/>
    </font>
    <font>
      <sz val="6"/>
      <name val="ＭＳ Ｐゴシック"/>
      <family val="2"/>
      <charset val="128"/>
      <scheme val="minor"/>
    </font>
    <font>
      <sz val="11"/>
      <color theme="0"/>
      <name val="HGｺﾞｼｯｸE"/>
      <family val="3"/>
      <charset val="128"/>
    </font>
    <font>
      <sz val="16"/>
      <color theme="0"/>
      <name val="HGｺﾞｼｯｸE"/>
      <family val="3"/>
      <charset val="128"/>
    </font>
    <font>
      <sz val="22"/>
      <color theme="0"/>
      <name val="HGｺﾞｼｯｸE"/>
      <family val="3"/>
      <charset val="128"/>
    </font>
    <font>
      <b/>
      <sz val="11"/>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b/>
      <sz val="14"/>
      <color theme="0"/>
      <name val="ＭＳ Ｐゴシック"/>
      <family val="3"/>
      <charset val="128"/>
      <scheme val="minor"/>
    </font>
    <font>
      <sz val="8"/>
      <color theme="1"/>
      <name val="ＭＳ Ｐゴシック"/>
      <family val="3"/>
      <charset val="128"/>
      <scheme val="minor"/>
    </font>
    <font>
      <sz val="11"/>
      <color theme="1"/>
      <name val="ＭＳ 明朝"/>
      <family val="1"/>
      <charset val="128"/>
    </font>
    <font>
      <sz val="16"/>
      <color theme="1"/>
      <name val="ＭＳ Ｐゴシック"/>
      <family val="2"/>
      <charset val="128"/>
      <scheme val="minor"/>
    </font>
    <font>
      <b/>
      <sz val="12"/>
      <color theme="1"/>
      <name val="ＭＳ Ｐゴシック"/>
      <family val="3"/>
      <charset val="128"/>
      <scheme val="minor"/>
    </font>
    <font>
      <b/>
      <sz val="20"/>
      <color theme="1"/>
      <name val="ＭＳ 明朝"/>
      <family val="1"/>
      <charset val="128"/>
    </font>
    <font>
      <sz val="14"/>
      <color theme="1"/>
      <name val="ＭＳ 明朝"/>
      <family val="1"/>
      <charset val="128"/>
    </font>
    <font>
      <sz val="12"/>
      <color theme="1"/>
      <name val="ＭＳ 明朝"/>
      <family val="1"/>
      <charset val="128"/>
    </font>
    <font>
      <sz val="14"/>
      <color theme="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6"/>
      <color theme="1"/>
      <name val="ＭＳ 明朝"/>
      <family val="1"/>
      <charset val="128"/>
    </font>
    <font>
      <sz val="20"/>
      <color theme="1"/>
      <name val="ＭＳ 明朝"/>
      <family val="1"/>
      <charset val="128"/>
    </font>
    <font>
      <sz val="15"/>
      <color theme="1"/>
      <name val="ＭＳ 明朝"/>
      <family val="1"/>
      <charset val="128"/>
    </font>
    <font>
      <sz val="10.5"/>
      <color theme="1"/>
      <name val="ＭＳ Ｐゴシック"/>
      <family val="2"/>
      <charset val="128"/>
      <scheme val="minor"/>
    </font>
    <font>
      <sz val="10.5"/>
      <color theme="1"/>
      <name val="ＭＳ 明朝"/>
      <family val="1"/>
      <charset val="128"/>
    </font>
    <font>
      <u/>
      <sz val="12"/>
      <color theme="1"/>
      <name val="ＭＳ 明朝"/>
      <family val="1"/>
      <charset val="128"/>
    </font>
    <font>
      <sz val="26"/>
      <color theme="1"/>
      <name val="ＭＳ Ｐゴシック"/>
      <family val="2"/>
      <charset val="128"/>
      <scheme val="minor"/>
    </font>
    <font>
      <b/>
      <sz val="18"/>
      <color theme="1"/>
      <name val="ＭＳ 明朝"/>
      <family val="1"/>
      <charset val="128"/>
    </font>
    <font>
      <b/>
      <sz val="28"/>
      <color theme="1"/>
      <name val="ＭＳ 明朝"/>
      <family val="1"/>
      <charset val="128"/>
    </font>
    <font>
      <sz val="8"/>
      <color theme="1"/>
      <name val="ＭＳ 明朝"/>
      <family val="1"/>
      <charset val="128"/>
    </font>
    <font>
      <sz val="10.5"/>
      <color theme="1"/>
      <name val="ＭＳ ゴシック"/>
      <family val="3"/>
      <charset val="128"/>
    </font>
    <font>
      <u/>
      <sz val="11"/>
      <color theme="10"/>
      <name val="ＭＳ Ｐゴシック"/>
      <family val="2"/>
      <charset val="128"/>
      <scheme val="minor"/>
    </font>
    <font>
      <sz val="11"/>
      <name val="ＭＳ Ｐゴシック"/>
      <family val="2"/>
      <charset val="128"/>
      <scheme val="minor"/>
    </font>
    <font>
      <sz val="12"/>
      <color theme="1"/>
      <name val="ＭＳ Ｐゴシック"/>
      <family val="3"/>
      <charset val="128"/>
      <scheme val="minor"/>
    </font>
    <font>
      <sz val="18"/>
      <color theme="1"/>
      <name val="ＭＳ Ｐゴシック"/>
      <family val="2"/>
      <charset val="128"/>
      <scheme val="minor"/>
    </font>
    <font>
      <b/>
      <sz val="12"/>
      <color rgb="FF002060"/>
      <name val="ＭＳ Ｐゴシック"/>
      <family val="3"/>
      <charset val="128"/>
      <scheme val="minor"/>
    </font>
    <font>
      <sz val="14"/>
      <color rgb="FFFF0000"/>
      <name val="HGP創英角ｺﾞｼｯｸUB"/>
      <family val="3"/>
      <charset val="128"/>
    </font>
    <font>
      <sz val="20"/>
      <color theme="1"/>
      <name val="ＭＳ ゴシック"/>
      <family val="3"/>
      <charset val="128"/>
    </font>
    <font>
      <sz val="9"/>
      <color rgb="FF002060"/>
      <name val="ＭＳ Ｐゴシック"/>
      <family val="3"/>
      <charset val="128"/>
      <scheme val="minor"/>
    </font>
    <font>
      <sz val="9"/>
      <color theme="1"/>
      <name val="ＭＳ Ｐゴシック"/>
      <family val="3"/>
      <charset val="128"/>
      <scheme val="minor"/>
    </font>
    <font>
      <sz val="9"/>
      <color theme="1"/>
      <name val="ＭＳ 明朝"/>
      <family val="1"/>
      <charset val="128"/>
    </font>
    <font>
      <sz val="14"/>
      <color theme="1"/>
      <name val="ＭＳ ゴシック"/>
      <family val="3"/>
      <charset val="128"/>
    </font>
    <font>
      <sz val="9"/>
      <color theme="1"/>
      <name val="ＭＳ ゴシック"/>
      <family val="3"/>
      <charset val="128"/>
    </font>
    <font>
      <sz val="11"/>
      <color theme="1"/>
      <name val="ＭＳ ゴシック"/>
      <family val="3"/>
      <charset val="128"/>
    </font>
    <font>
      <sz val="12"/>
      <color theme="1"/>
      <name val="ＭＳ Ｐ明朝"/>
      <family val="1"/>
      <charset val="128"/>
    </font>
    <font>
      <b/>
      <sz val="16"/>
      <color theme="1"/>
      <name val="ＭＳ Ｐゴシック"/>
      <family val="3"/>
      <charset val="128"/>
      <scheme val="minor"/>
    </font>
    <font>
      <sz val="26"/>
      <color theme="1"/>
      <name val="ＭＳ Ｐゴシック"/>
      <family val="3"/>
      <charset val="128"/>
    </font>
    <font>
      <b/>
      <sz val="10.5"/>
      <color theme="1"/>
      <name val="ＭＳ 明朝"/>
      <family val="1"/>
      <charset val="128"/>
    </font>
    <font>
      <b/>
      <sz val="14"/>
      <color theme="1"/>
      <name val="ＭＳ 明朝"/>
      <family val="1"/>
      <charset val="128"/>
    </font>
    <font>
      <b/>
      <sz val="9"/>
      <color rgb="FFFF0000"/>
      <name val="ＭＳ Ｐゴシック"/>
      <family val="3"/>
      <charset val="128"/>
      <scheme val="minor"/>
    </font>
    <font>
      <sz val="18"/>
      <color theme="1"/>
      <name val="ＭＳ ゴシック"/>
      <family val="3"/>
      <charset val="128"/>
    </font>
    <font>
      <sz val="11"/>
      <color theme="1"/>
      <name val="ＭＳ Ｐ明朝"/>
      <family val="1"/>
      <charset val="128"/>
    </font>
    <font>
      <sz val="14"/>
      <color theme="1"/>
      <name val="ＭＳ Ｐ明朝"/>
      <family val="1"/>
      <charset val="128"/>
    </font>
    <font>
      <sz val="13"/>
      <color theme="1"/>
      <name val="ＭＳ ゴシック"/>
      <family val="3"/>
      <charset val="128"/>
    </font>
    <font>
      <b/>
      <u/>
      <sz val="14"/>
      <color theme="1"/>
      <name val="ＭＳ 明朝"/>
      <family val="1"/>
      <charset val="128"/>
    </font>
    <font>
      <sz val="10"/>
      <color theme="1"/>
      <name val="ＭＳ ゴシック"/>
      <family val="3"/>
      <charset val="128"/>
    </font>
    <font>
      <sz val="20"/>
      <color theme="1"/>
      <name val="ＭＳ Ｐゴシック"/>
      <family val="2"/>
      <charset val="128"/>
      <scheme val="minor"/>
    </font>
    <font>
      <sz val="14"/>
      <color theme="1"/>
      <name val="ＭＳ Ｐゴシック"/>
      <family val="3"/>
      <charset val="128"/>
      <scheme val="minor"/>
    </font>
    <font>
      <b/>
      <sz val="11"/>
      <color rgb="FF002060"/>
      <name val="ＭＳ Ｐゴシック"/>
      <family val="3"/>
      <charset val="128"/>
      <scheme val="minor"/>
    </font>
    <font>
      <b/>
      <sz val="12"/>
      <color rgb="FFFF0000"/>
      <name val="ＭＳ Ｐゴシック"/>
      <family val="3"/>
      <charset val="128"/>
      <scheme val="minor"/>
    </font>
    <font>
      <b/>
      <sz val="11"/>
      <color rgb="FF0070C0"/>
      <name val="ＭＳ Ｐゴシック"/>
      <family val="3"/>
      <charset val="128"/>
      <scheme val="minor"/>
    </font>
    <font>
      <sz val="11"/>
      <color theme="1"/>
      <name val="Segoe UI Emoji"/>
      <family val="2"/>
    </font>
    <font>
      <sz val="12"/>
      <color theme="1"/>
      <name val="Segoe UI Symbol"/>
      <family val="2"/>
    </font>
  </fonts>
  <fills count="15">
    <fill>
      <patternFill patternType="none"/>
    </fill>
    <fill>
      <patternFill patternType="gray125"/>
    </fill>
    <fill>
      <patternFill patternType="solid">
        <fgColor rgb="FFFF00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7030A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2" tint="-9.9978637043366805E-2"/>
        <bgColor indexed="64"/>
      </patternFill>
    </fill>
  </fills>
  <borders count="81">
    <border>
      <left/>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2060"/>
      </left>
      <right style="medium">
        <color rgb="FF002060"/>
      </right>
      <top style="medium">
        <color rgb="FF002060"/>
      </top>
      <bottom style="medium">
        <color rgb="FF00206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rgb="FF002060"/>
      </left>
      <right style="medium">
        <color rgb="FF002060"/>
      </right>
      <top/>
      <bottom style="medium">
        <color rgb="FF002060"/>
      </bottom>
      <diagonal/>
    </border>
    <border>
      <left style="medium">
        <color rgb="FF002060"/>
      </left>
      <right style="medium">
        <color rgb="FF002060"/>
      </right>
      <top style="medium">
        <color rgb="FF002060"/>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dotted">
        <color auto="1"/>
      </left>
      <right style="dotted">
        <color auto="1"/>
      </right>
      <top style="dotted">
        <color auto="1"/>
      </top>
      <bottom style="dotted">
        <color auto="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64"/>
      </left>
      <right/>
      <top/>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30" fillId="0" borderId="0" applyNumberFormat="0" applyFill="0" applyBorder="0" applyAlignment="0" applyProtection="0">
      <alignment vertical="center"/>
    </xf>
  </cellStyleXfs>
  <cellXfs count="448">
    <xf numFmtId="0" fontId="0" fillId="0" borderId="0" xfId="0">
      <alignment vertical="center"/>
    </xf>
    <xf numFmtId="176" fontId="0" fillId="3" borderId="1" xfId="0" applyNumberFormat="1" applyFont="1" applyFill="1" applyBorder="1" applyAlignment="1" applyProtection="1">
      <alignment horizontal="left" vertical="center" indent="1"/>
    </xf>
    <xf numFmtId="0" fontId="0" fillId="0" borderId="0" xfId="0" applyProtection="1">
      <alignment vertical="center"/>
    </xf>
    <xf numFmtId="0" fontId="7" fillId="0" borderId="0" xfId="0" applyFont="1" applyAlignment="1" applyProtection="1">
      <alignment horizontal="right" vertical="center" indent="1"/>
    </xf>
    <xf numFmtId="176" fontId="6" fillId="5" borderId="8" xfId="0" applyNumberFormat="1" applyFont="1" applyFill="1" applyBorder="1" applyAlignment="1" applyProtection="1">
      <alignment horizontal="left" vertical="center" indent="1"/>
      <protection locked="0"/>
    </xf>
    <xf numFmtId="0" fontId="5" fillId="0" borderId="0" xfId="0" applyFont="1" applyAlignment="1" applyProtection="1">
      <alignment horizontal="left" vertical="top"/>
    </xf>
    <xf numFmtId="0" fontId="0" fillId="3" borderId="9" xfId="0" applyFill="1" applyBorder="1" applyAlignment="1" applyProtection="1">
      <alignment horizontal="left" vertical="center"/>
    </xf>
    <xf numFmtId="0" fontId="0" fillId="0" borderId="9" xfId="0" applyBorder="1">
      <alignment vertical="center"/>
    </xf>
    <xf numFmtId="0" fontId="0" fillId="0" borderId="9" xfId="0" applyBorder="1" applyAlignment="1">
      <alignment vertical="center" wrapText="1"/>
    </xf>
    <xf numFmtId="0" fontId="0" fillId="0" borderId="0" xfId="0" applyAlignment="1">
      <alignment horizontal="center" vertical="center"/>
    </xf>
    <xf numFmtId="176" fontId="6" fillId="5" borderId="12" xfId="0" applyNumberFormat="1" applyFont="1" applyFill="1" applyBorder="1" applyAlignment="1" applyProtection="1">
      <alignment horizontal="left" vertical="center" indent="1"/>
      <protection locked="0"/>
    </xf>
    <xf numFmtId="176" fontId="6" fillId="5" borderId="11" xfId="0" applyNumberFormat="1" applyFont="1" applyFill="1" applyBorder="1" applyAlignment="1" applyProtection="1">
      <alignment horizontal="left" vertical="center" indent="1"/>
      <protection locked="0"/>
    </xf>
    <xf numFmtId="176" fontId="0" fillId="3" borderId="1" xfId="0" applyNumberFormat="1" applyFont="1" applyFill="1" applyBorder="1" applyAlignment="1" applyProtection="1">
      <alignment horizontal="left" vertical="center" wrapText="1" indent="1"/>
    </xf>
    <xf numFmtId="49" fontId="6" fillId="5" borderId="13" xfId="0" applyNumberFormat="1" applyFont="1" applyFill="1" applyBorder="1" applyAlignment="1" applyProtection="1">
      <alignment horizontal="left" vertical="center" indent="1"/>
      <protection locked="0"/>
    </xf>
    <xf numFmtId="0" fontId="0" fillId="0" borderId="9" xfId="0"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0" fillId="4" borderId="9" xfId="0"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Border="1">
      <alignment vertical="center"/>
    </xf>
    <xf numFmtId="0" fontId="10" fillId="0" borderId="0" xfId="0" applyFont="1">
      <alignment vertical="center"/>
    </xf>
    <xf numFmtId="0" fontId="15" fillId="0" borderId="0" xfId="0" applyFont="1">
      <alignment vertical="center"/>
    </xf>
    <xf numFmtId="0" fontId="17" fillId="0" borderId="0" xfId="0" applyFont="1">
      <alignment vertical="center"/>
    </xf>
    <xf numFmtId="0" fontId="17" fillId="0" borderId="0" xfId="0" applyFont="1" applyAlignment="1">
      <alignment horizontal="center" vertical="center"/>
    </xf>
    <xf numFmtId="0" fontId="17" fillId="0" borderId="0" xfId="0" applyFont="1" applyAlignment="1">
      <alignment horizontal="center" vertical="center"/>
    </xf>
    <xf numFmtId="0" fontId="15" fillId="0" borderId="0" xfId="0" applyFont="1" applyAlignment="1">
      <alignment horizontal="left" vertical="center" wrapText="1"/>
    </xf>
    <xf numFmtId="0" fontId="15" fillId="0" borderId="0" xfId="0" applyFont="1" applyAlignment="1">
      <alignment horizontal="left" vertical="top" wrapText="1"/>
    </xf>
    <xf numFmtId="0" fontId="15" fillId="0" borderId="0" xfId="0" applyFont="1" applyAlignment="1">
      <alignment horizontal="left" vertical="center"/>
    </xf>
    <xf numFmtId="0" fontId="17" fillId="0" borderId="0" xfId="0" applyFont="1" applyAlignment="1">
      <alignment vertical="center"/>
    </xf>
    <xf numFmtId="0" fontId="17" fillId="0" borderId="0" xfId="0" applyFont="1" applyAlignment="1">
      <alignment horizontal="left" vertical="center"/>
    </xf>
    <xf numFmtId="0" fontId="15" fillId="0" borderId="0" xfId="0" applyFont="1" applyAlignment="1">
      <alignment vertical="center" wrapText="1"/>
    </xf>
    <xf numFmtId="0" fontId="15" fillId="0" borderId="0" xfId="0" applyFont="1" applyAlignment="1">
      <alignment vertical="center"/>
    </xf>
    <xf numFmtId="0" fontId="23" fillId="0" borderId="0" xfId="0" applyFont="1" applyAlignment="1">
      <alignment horizontal="distributed" vertical="center" indent="1"/>
    </xf>
    <xf numFmtId="0" fontId="15" fillId="0" borderId="0" xfId="0" applyFont="1" applyAlignment="1">
      <alignment horizontal="left"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15" fillId="0" borderId="0" xfId="0" applyFont="1" applyBorder="1" applyAlignment="1">
      <alignment horizontal="distributed" vertical="center"/>
    </xf>
    <xf numFmtId="178" fontId="19" fillId="0" borderId="0" xfId="0" applyNumberFormat="1" applyFont="1" applyBorder="1" applyAlignment="1">
      <alignment horizontal="center" vertical="center"/>
    </xf>
    <xf numFmtId="0" fontId="17" fillId="8" borderId="0" xfId="0" applyFont="1" applyFill="1">
      <alignment vertical="center"/>
    </xf>
    <xf numFmtId="0" fontId="0" fillId="8" borderId="0" xfId="0" applyFill="1">
      <alignment vertical="center"/>
    </xf>
    <xf numFmtId="0" fontId="0" fillId="8" borderId="0" xfId="0" applyFill="1" applyAlignment="1">
      <alignment vertical="center" wrapText="1"/>
    </xf>
    <xf numFmtId="0" fontId="0" fillId="8" borderId="0" xfId="0" applyFill="1" applyBorder="1">
      <alignment vertical="center"/>
    </xf>
    <xf numFmtId="0" fontId="16" fillId="0" borderId="0" xfId="0" applyFont="1" applyAlignment="1">
      <alignment horizontal="left" vertical="center"/>
    </xf>
    <xf numFmtId="0" fontId="23" fillId="0" borderId="0" xfId="0" applyFont="1" applyAlignment="1">
      <alignment horizontal="right" vertical="center" indent="1"/>
    </xf>
    <xf numFmtId="0" fontId="0" fillId="8" borderId="9" xfId="0" applyFill="1" applyBorder="1">
      <alignment vertical="center"/>
    </xf>
    <xf numFmtId="56" fontId="0" fillId="8" borderId="9" xfId="0" applyNumberFormat="1" applyFill="1" applyBorder="1">
      <alignment vertical="center"/>
    </xf>
    <xf numFmtId="0" fontId="0" fillId="10" borderId="0" xfId="0" applyFill="1">
      <alignment vertical="center"/>
    </xf>
    <xf numFmtId="0" fontId="0" fillId="10" borderId="0" xfId="0" applyFill="1" applyBorder="1">
      <alignment vertical="center"/>
    </xf>
    <xf numFmtId="0" fontId="10" fillId="0" borderId="0" xfId="0" applyFont="1" applyAlignment="1">
      <alignment horizontal="right" vertical="center"/>
    </xf>
    <xf numFmtId="0" fontId="10" fillId="0" borderId="9" xfId="0" applyFont="1" applyBorder="1" applyAlignment="1">
      <alignment horizontal="center" vertical="center"/>
    </xf>
    <xf numFmtId="0" fontId="10" fillId="0" borderId="9" xfId="0" applyFont="1" applyBorder="1" applyAlignment="1">
      <alignment horizontal="center" vertical="center" wrapText="1"/>
    </xf>
    <xf numFmtId="0" fontId="10" fillId="0" borderId="9" xfId="0" applyFont="1" applyBorder="1" applyAlignment="1">
      <alignment horizontal="distributed" vertical="center" wrapText="1" indent="1"/>
    </xf>
    <xf numFmtId="0" fontId="0" fillId="9" borderId="9" xfId="0" applyFill="1" applyBorder="1" applyAlignment="1">
      <alignment horizontal="center" vertical="center" wrapText="1"/>
    </xf>
    <xf numFmtId="177" fontId="22" fillId="0" borderId="9" xfId="0" applyNumberFormat="1" applyFont="1" applyBorder="1" applyAlignment="1">
      <alignment horizontal="center" vertical="center"/>
    </xf>
    <xf numFmtId="0" fontId="22" fillId="0" borderId="9" xfId="0" applyFont="1" applyBorder="1">
      <alignment vertical="center"/>
    </xf>
    <xf numFmtId="0" fontId="29" fillId="0" borderId="9" xfId="0" applyFont="1" applyBorder="1" applyAlignment="1">
      <alignment horizontal="center" vertical="center" wrapText="1"/>
    </xf>
    <xf numFmtId="0" fontId="0" fillId="9" borderId="9" xfId="0" applyFill="1" applyBorder="1" applyAlignment="1">
      <alignment horizontal="center" vertical="center"/>
    </xf>
    <xf numFmtId="179" fontId="0" fillId="0" borderId="9" xfId="0" applyNumberFormat="1" applyBorder="1" applyAlignment="1">
      <alignment horizontal="center" vertical="center"/>
    </xf>
    <xf numFmtId="179" fontId="0" fillId="0" borderId="0" xfId="0" applyNumberFormat="1" applyAlignment="1">
      <alignment horizontal="center" vertical="center"/>
    </xf>
    <xf numFmtId="0" fontId="12" fillId="8" borderId="0" xfId="0" applyFont="1" applyFill="1" applyProtection="1">
      <alignment vertical="center"/>
    </xf>
    <xf numFmtId="0" fontId="18" fillId="0" borderId="0" xfId="0" applyFont="1" applyAlignment="1">
      <alignment horizontal="left" vertical="center"/>
    </xf>
    <xf numFmtId="180" fontId="31" fillId="0" borderId="9" xfId="1" applyNumberFormat="1" applyFont="1" applyBorder="1" applyAlignment="1">
      <alignment horizontal="center" vertical="center"/>
    </xf>
    <xf numFmtId="0" fontId="15" fillId="0" borderId="17" xfId="0" applyFont="1" applyBorder="1" applyAlignment="1">
      <alignment horizontal="distributed" vertical="center" indent="1"/>
    </xf>
    <xf numFmtId="0" fontId="15" fillId="0" borderId="9" xfId="0" applyFont="1" applyBorder="1" applyAlignment="1">
      <alignment horizontal="distributed" vertical="center" indent="1"/>
    </xf>
    <xf numFmtId="0" fontId="15" fillId="0" borderId="0" xfId="0" applyFont="1" applyAlignment="1">
      <alignment horizontal="left" vertical="top" wrapText="1"/>
    </xf>
    <xf numFmtId="0" fontId="15" fillId="0" borderId="0" xfId="0" applyFont="1" applyAlignment="1">
      <alignment horizontal="left" vertical="center"/>
    </xf>
    <xf numFmtId="181" fontId="19" fillId="0" borderId="4" xfId="0" applyNumberFormat="1" applyFont="1" applyBorder="1" applyAlignment="1">
      <alignment horizontal="left" vertical="center"/>
    </xf>
    <xf numFmtId="0" fontId="14" fillId="0" borderId="0" xfId="0" applyFont="1" applyAlignment="1">
      <alignment horizontal="left" vertical="center"/>
    </xf>
    <xf numFmtId="0" fontId="14" fillId="0" borderId="0" xfId="0" applyFont="1">
      <alignment vertical="center"/>
    </xf>
    <xf numFmtId="0" fontId="22" fillId="0" borderId="9" xfId="0" applyFont="1" applyBorder="1" applyAlignment="1">
      <alignment horizontal="left" vertical="center" wrapText="1" indent="1"/>
    </xf>
    <xf numFmtId="0" fontId="0" fillId="0" borderId="0" xfId="0" applyFill="1">
      <alignment vertical="center"/>
    </xf>
    <xf numFmtId="0" fontId="10" fillId="0" borderId="0" xfId="0" applyFont="1" applyBorder="1" applyAlignment="1">
      <alignment horizontal="center" vertical="center"/>
    </xf>
    <xf numFmtId="0" fontId="22" fillId="0" borderId="0" xfId="0" applyFont="1" applyBorder="1" applyAlignment="1">
      <alignment horizontal="left" vertical="center" wrapText="1" indent="1"/>
    </xf>
    <xf numFmtId="0" fontId="29" fillId="0" borderId="0" xfId="0" applyFont="1" applyBorder="1" applyAlignment="1">
      <alignment horizontal="center" vertical="center" wrapText="1"/>
    </xf>
    <xf numFmtId="177" fontId="22" fillId="0" borderId="0" xfId="0" applyNumberFormat="1" applyFont="1" applyBorder="1" applyAlignment="1">
      <alignment horizontal="center" vertical="center"/>
    </xf>
    <xf numFmtId="0" fontId="22" fillId="0" borderId="0" xfId="0" applyFont="1" applyBorder="1">
      <alignment vertical="center"/>
    </xf>
    <xf numFmtId="0" fontId="0" fillId="0" borderId="0" xfId="0" applyAlignment="1">
      <alignment vertical="top"/>
    </xf>
    <xf numFmtId="0" fontId="0" fillId="0" borderId="0" xfId="0" applyAlignment="1">
      <alignment horizontal="left" vertical="top" wrapText="1"/>
    </xf>
    <xf numFmtId="0" fontId="15" fillId="0" borderId="18" xfId="0" applyFont="1" applyBorder="1" applyAlignment="1">
      <alignment horizontal="distributed" vertical="center" indent="1"/>
    </xf>
    <xf numFmtId="0" fontId="34" fillId="0" borderId="41" xfId="0" applyFont="1" applyBorder="1" applyAlignment="1">
      <alignment vertical="center" wrapText="1"/>
    </xf>
    <xf numFmtId="0" fontId="14" fillId="0" borderId="0" xfId="0" applyFont="1" applyAlignment="1">
      <alignment vertical="center"/>
    </xf>
    <xf numFmtId="0" fontId="15" fillId="0" borderId="0" xfId="0" applyFont="1" applyAlignment="1">
      <alignment horizontal="distributed" vertical="center" indent="1"/>
    </xf>
    <xf numFmtId="0" fontId="15" fillId="0" borderId="0" xfId="0" applyFont="1" applyAlignment="1">
      <alignment vertical="center"/>
    </xf>
    <xf numFmtId="0" fontId="15" fillId="0" borderId="0" xfId="0" applyFont="1" applyAlignment="1">
      <alignment horizontal="center" vertical="center"/>
    </xf>
    <xf numFmtId="0" fontId="17" fillId="11" borderId="0" xfId="0" applyFont="1" applyFill="1">
      <alignment vertical="center"/>
    </xf>
    <xf numFmtId="0" fontId="14" fillId="11" borderId="0" xfId="0" applyFont="1" applyFill="1">
      <alignment vertical="center"/>
    </xf>
    <xf numFmtId="0" fontId="16" fillId="11" borderId="0" xfId="0" applyFont="1" applyFill="1" applyAlignment="1">
      <alignment vertical="center"/>
    </xf>
    <xf numFmtId="0" fontId="0" fillId="11" borderId="0" xfId="0" applyFill="1">
      <alignment vertical="center"/>
    </xf>
    <xf numFmtId="177" fontId="14" fillId="0" borderId="0" xfId="0" applyNumberFormat="1" applyFont="1" applyAlignment="1">
      <alignment horizontal="center" vertical="center"/>
    </xf>
    <xf numFmtId="0" fontId="15" fillId="0" borderId="0" xfId="0" applyFont="1" applyBorder="1" applyAlignment="1">
      <alignment horizontal="distributed" vertical="center" indent="1"/>
    </xf>
    <xf numFmtId="0" fontId="36" fillId="0" borderId="0" xfId="0" applyFont="1" applyBorder="1" applyAlignment="1">
      <alignment horizontal="center" vertical="center"/>
    </xf>
    <xf numFmtId="0" fontId="17" fillId="0" borderId="9" xfId="0" applyFont="1" applyBorder="1">
      <alignment vertical="center"/>
    </xf>
    <xf numFmtId="0" fontId="15" fillId="0" borderId="0" xfId="0" applyFont="1" applyAlignment="1">
      <alignment vertical="top"/>
    </xf>
    <xf numFmtId="0" fontId="12" fillId="11" borderId="0" xfId="0" applyFont="1" applyFill="1" applyProtection="1">
      <alignment vertical="center"/>
    </xf>
    <xf numFmtId="0" fontId="15" fillId="0" borderId="9" xfId="0" applyFont="1" applyBorder="1">
      <alignment vertical="center"/>
    </xf>
    <xf numFmtId="0" fontId="15" fillId="0" borderId="9" xfId="0" applyFont="1" applyBorder="1" applyAlignment="1">
      <alignment horizontal="distributed" vertical="center" wrapText="1" indent="1"/>
    </xf>
    <xf numFmtId="0" fontId="17" fillId="0" borderId="0" xfId="0" applyFont="1" applyFill="1">
      <alignment vertical="center"/>
    </xf>
    <xf numFmtId="0" fontId="14" fillId="0" borderId="0" xfId="0" applyFont="1" applyFill="1">
      <alignment vertical="center"/>
    </xf>
    <xf numFmtId="0" fontId="16" fillId="0" borderId="0" xfId="0" applyFont="1" applyFill="1" applyAlignment="1">
      <alignment vertical="center"/>
    </xf>
    <xf numFmtId="0" fontId="15" fillId="0" borderId="17" xfId="0" applyFont="1" applyBorder="1" applyAlignment="1">
      <alignment horizontal="center" vertical="center"/>
    </xf>
    <xf numFmtId="0" fontId="15" fillId="0" borderId="26" xfId="0" applyFont="1" applyBorder="1" applyAlignment="1">
      <alignment horizontal="center" vertical="center"/>
    </xf>
    <xf numFmtId="0" fontId="15" fillId="0" borderId="27" xfId="0" applyFont="1" applyBorder="1" applyAlignment="1">
      <alignment vertical="center"/>
    </xf>
    <xf numFmtId="0" fontId="18" fillId="0" borderId="18" xfId="0" applyFont="1" applyBorder="1" applyAlignment="1">
      <alignment horizontal="center" vertical="center"/>
    </xf>
    <xf numFmtId="0" fontId="34" fillId="0" borderId="41" xfId="0" applyFont="1" applyBorder="1" applyAlignment="1">
      <alignment horizontal="center" vertical="center" wrapText="1"/>
    </xf>
    <xf numFmtId="0" fontId="15" fillId="0" borderId="0" xfId="0" applyFont="1" applyFill="1">
      <alignment vertical="center"/>
    </xf>
    <xf numFmtId="0" fontId="15" fillId="8" borderId="0" xfId="0" applyFont="1" applyFill="1">
      <alignment vertical="center"/>
    </xf>
    <xf numFmtId="0" fontId="0" fillId="12" borderId="9" xfId="0" applyFill="1" applyBorder="1">
      <alignment vertical="center"/>
    </xf>
    <xf numFmtId="0" fontId="0" fillId="12" borderId="9" xfId="0" applyFill="1" applyBorder="1" applyAlignment="1">
      <alignment horizontal="center" vertical="center"/>
    </xf>
    <xf numFmtId="0" fontId="0" fillId="7" borderId="9" xfId="0" applyFill="1" applyBorder="1" applyAlignment="1">
      <alignment horizontal="center" vertical="top" textRotation="255"/>
    </xf>
    <xf numFmtId="0" fontId="0" fillId="3" borderId="9" xfId="0" applyFill="1" applyBorder="1">
      <alignment vertical="center"/>
    </xf>
    <xf numFmtId="0" fontId="0" fillId="3" borderId="9" xfId="0" applyFill="1" applyBorder="1" applyAlignment="1">
      <alignment horizontal="center" vertical="center"/>
    </xf>
    <xf numFmtId="0" fontId="44" fillId="0" borderId="0" xfId="0" applyFont="1">
      <alignment vertical="center"/>
    </xf>
    <xf numFmtId="180" fontId="0" fillId="3" borderId="9" xfId="0" applyNumberFormat="1" applyFill="1" applyBorder="1" applyAlignment="1">
      <alignment horizontal="center" vertical="center"/>
    </xf>
    <xf numFmtId="0" fontId="10" fillId="0" borderId="0" xfId="0" applyFont="1" applyAlignment="1">
      <alignment horizontal="center" vertical="center"/>
    </xf>
    <xf numFmtId="0" fontId="15" fillId="0" borderId="0" xfId="0" applyFont="1" applyAlignment="1">
      <alignment horizontal="center" vertical="center" wrapText="1"/>
    </xf>
    <xf numFmtId="0" fontId="15" fillId="0" borderId="0" xfId="0" applyFont="1" applyAlignment="1">
      <alignment horizontal="center" wrapText="1"/>
    </xf>
    <xf numFmtId="0" fontId="15" fillId="0" borderId="9" xfId="0" applyFont="1" applyBorder="1" applyAlignment="1">
      <alignment horizontal="center" vertical="center" wrapText="1"/>
    </xf>
    <xf numFmtId="0" fontId="18" fillId="0" borderId="9" xfId="0" applyFont="1" applyBorder="1" applyAlignment="1">
      <alignment horizontal="center" vertical="center" wrapText="1"/>
    </xf>
    <xf numFmtId="0" fontId="46" fillId="0" borderId="0" xfId="0" applyFont="1" applyAlignment="1">
      <alignment horizontal="left" vertical="center"/>
    </xf>
    <xf numFmtId="0" fontId="15" fillId="0" borderId="43" xfId="0" applyFont="1" applyFill="1" applyBorder="1">
      <alignment vertical="center"/>
    </xf>
    <xf numFmtId="0" fontId="15" fillId="0" borderId="0" xfId="0" applyFont="1" applyFill="1" applyBorder="1">
      <alignment vertical="center"/>
    </xf>
    <xf numFmtId="0" fontId="15" fillId="0" borderId="0" xfId="0" applyFont="1" applyFill="1" applyBorder="1" applyAlignment="1">
      <alignment horizontal="right" vertical="center" indent="1"/>
    </xf>
    <xf numFmtId="0" fontId="15" fillId="0" borderId="48" xfId="0" applyFont="1" applyFill="1" applyBorder="1">
      <alignment vertical="center"/>
    </xf>
    <xf numFmtId="0" fontId="15" fillId="0" borderId="49" xfId="0" applyFont="1" applyFill="1" applyBorder="1">
      <alignment vertical="center"/>
    </xf>
    <xf numFmtId="0" fontId="15" fillId="0" borderId="50" xfId="0" applyFont="1" applyFill="1" applyBorder="1">
      <alignment vertical="center"/>
    </xf>
    <xf numFmtId="0" fontId="15" fillId="0" borderId="52" xfId="0" applyFont="1" applyFill="1" applyBorder="1">
      <alignment vertical="center"/>
    </xf>
    <xf numFmtId="0" fontId="15" fillId="0" borderId="0" xfId="0" applyFont="1" applyBorder="1" applyAlignment="1">
      <alignment horizontal="right" vertical="center" indent="1"/>
    </xf>
    <xf numFmtId="0" fontId="18" fillId="0" borderId="0" xfId="0" applyFont="1" applyBorder="1" applyAlignment="1">
      <alignment horizontal="left" vertical="center"/>
    </xf>
    <xf numFmtId="0" fontId="15" fillId="0" borderId="0" xfId="0" applyFont="1" applyBorder="1">
      <alignment vertical="center"/>
    </xf>
    <xf numFmtId="0" fontId="15" fillId="0" borderId="39" xfId="0" applyFont="1" applyFill="1" applyBorder="1">
      <alignment vertical="center"/>
    </xf>
    <xf numFmtId="0" fontId="15" fillId="0" borderId="6" xfId="0" applyFont="1" applyFill="1" applyBorder="1">
      <alignment vertical="center"/>
    </xf>
    <xf numFmtId="0" fontId="15" fillId="0" borderId="6" xfId="0" applyFont="1" applyBorder="1">
      <alignment vertical="center"/>
    </xf>
    <xf numFmtId="0" fontId="15" fillId="0" borderId="6" xfId="0" applyFont="1" applyBorder="1" applyAlignment="1">
      <alignment horizontal="left" vertical="center"/>
    </xf>
    <xf numFmtId="0" fontId="15" fillId="0" borderId="7" xfId="0" applyFont="1" applyFill="1" applyBorder="1">
      <alignment vertical="center"/>
    </xf>
    <xf numFmtId="0" fontId="18" fillId="8" borderId="0" xfId="0" applyFont="1" applyFill="1" applyAlignment="1">
      <alignment horizontal="left" vertical="center"/>
    </xf>
    <xf numFmtId="0" fontId="47" fillId="0" borderId="0" xfId="0" applyFont="1">
      <alignment vertical="center"/>
    </xf>
    <xf numFmtId="180" fontId="10" fillId="0" borderId="9" xfId="0" applyNumberFormat="1" applyFont="1" applyBorder="1" applyAlignment="1">
      <alignment horizontal="center" vertical="center"/>
    </xf>
    <xf numFmtId="0" fontId="39" fillId="0" borderId="9" xfId="0" applyFont="1" applyBorder="1" applyAlignment="1">
      <alignment horizontal="distributed" vertical="center" wrapText="1" indent="2"/>
    </xf>
    <xf numFmtId="0" fontId="15" fillId="0" borderId="0" xfId="0" applyFont="1" applyAlignment="1">
      <alignment horizontal="left" vertical="top" wrapText="1"/>
    </xf>
    <xf numFmtId="0" fontId="15" fillId="0" borderId="0" xfId="0" applyFont="1" applyAlignment="1">
      <alignment horizontal="left" vertical="center"/>
    </xf>
    <xf numFmtId="0" fontId="15" fillId="0" borderId="1" xfId="0" applyFont="1" applyBorder="1" applyAlignment="1">
      <alignment horizontal="center" vertical="center"/>
    </xf>
    <xf numFmtId="0" fontId="10" fillId="0" borderId="9" xfId="0" applyFont="1" applyBorder="1" applyAlignment="1">
      <alignment horizontal="distributed" vertical="top" wrapText="1" indent="1"/>
    </xf>
    <xf numFmtId="0" fontId="33" fillId="5" borderId="11" xfId="0" applyFont="1" applyFill="1" applyBorder="1" applyAlignment="1" applyProtection="1">
      <alignment horizontal="center" vertical="center"/>
      <protection locked="0"/>
    </xf>
    <xf numFmtId="0" fontId="0" fillId="0" borderId="9" xfId="0" applyBorder="1" applyProtection="1">
      <alignment vertical="center"/>
      <protection locked="0"/>
    </xf>
    <xf numFmtId="0" fontId="0" fillId="0" borderId="9" xfId="0"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80" fontId="0" fillId="0" borderId="9" xfId="0" applyNumberFormat="1" applyBorder="1" applyAlignment="1" applyProtection="1">
      <alignment horizontal="center" vertical="center"/>
      <protection locked="0"/>
    </xf>
    <xf numFmtId="56" fontId="0" fillId="0" borderId="9" xfId="0" applyNumberFormat="1" applyBorder="1" applyAlignment="1" applyProtection="1">
      <alignment horizontal="center" vertical="center"/>
      <protection locked="0"/>
    </xf>
    <xf numFmtId="0" fontId="0" fillId="0" borderId="9" xfId="0" applyBorder="1" applyAlignment="1" applyProtection="1">
      <alignment vertical="center" wrapText="1"/>
      <protection locked="0"/>
    </xf>
    <xf numFmtId="0" fontId="18" fillId="0" borderId="29" xfId="0" applyFont="1" applyBorder="1" applyAlignment="1">
      <alignment vertical="center"/>
    </xf>
    <xf numFmtId="0" fontId="15" fillId="10" borderId="0" xfId="0" applyFont="1" applyFill="1">
      <alignment vertical="center"/>
    </xf>
    <xf numFmtId="177" fontId="6" fillId="4" borderId="11" xfId="0" applyNumberFormat="1" applyFont="1" applyFill="1" applyBorder="1" applyAlignment="1" applyProtection="1">
      <alignment horizontal="left" vertical="center" indent="1"/>
      <protection locked="0"/>
    </xf>
    <xf numFmtId="0" fontId="40" fillId="0" borderId="0" xfId="0" applyFont="1" applyAlignment="1">
      <alignment vertical="center"/>
    </xf>
    <xf numFmtId="0" fontId="0" fillId="0" borderId="56" xfId="0" applyBorder="1" applyAlignment="1">
      <alignment horizontal="center" vertical="center"/>
    </xf>
    <xf numFmtId="0" fontId="0" fillId="0" borderId="58" xfId="0" applyFill="1" applyBorder="1">
      <alignment vertical="center"/>
    </xf>
    <xf numFmtId="0" fontId="0" fillId="13" borderId="9" xfId="0" applyFill="1" applyBorder="1">
      <alignment vertical="center"/>
    </xf>
    <xf numFmtId="176" fontId="17" fillId="0" borderId="9" xfId="0" applyNumberFormat="1" applyFont="1" applyBorder="1">
      <alignment vertical="center"/>
    </xf>
    <xf numFmtId="184" fontId="17" fillId="12" borderId="9" xfId="0" applyNumberFormat="1" applyFont="1" applyFill="1" applyBorder="1">
      <alignment vertical="center"/>
    </xf>
    <xf numFmtId="176" fontId="17" fillId="12" borderId="9" xfId="0" applyNumberFormat="1" applyFont="1" applyFill="1" applyBorder="1">
      <alignment vertical="center"/>
    </xf>
    <xf numFmtId="184" fontId="17" fillId="0" borderId="0" xfId="0" applyNumberFormat="1" applyFont="1">
      <alignment vertical="center"/>
    </xf>
    <xf numFmtId="176" fontId="17" fillId="3" borderId="9" xfId="0" applyNumberFormat="1" applyFont="1" applyFill="1" applyBorder="1">
      <alignment vertical="center"/>
    </xf>
    <xf numFmtId="176" fontId="17" fillId="0" borderId="58" xfId="0" applyNumberFormat="1" applyFont="1" applyFill="1" applyBorder="1">
      <alignment vertical="center"/>
    </xf>
    <xf numFmtId="176" fontId="17" fillId="5" borderId="57" xfId="0" applyNumberFormat="1" applyFont="1" applyFill="1" applyBorder="1">
      <alignment vertical="center"/>
    </xf>
    <xf numFmtId="176" fontId="17" fillId="0" borderId="0" xfId="0" applyNumberFormat="1" applyFont="1">
      <alignment vertical="center"/>
    </xf>
    <xf numFmtId="182" fontId="17" fillId="0" borderId="9" xfId="0" applyNumberFormat="1" applyFont="1" applyBorder="1">
      <alignment vertical="center"/>
    </xf>
    <xf numFmtId="182" fontId="17" fillId="12" borderId="9" xfId="0" applyNumberFormat="1" applyFont="1" applyFill="1" applyBorder="1">
      <alignment vertical="center"/>
    </xf>
    <xf numFmtId="0" fontId="15" fillId="0" borderId="0" xfId="0" applyFont="1" applyAlignment="1">
      <alignment horizontal="left" vertical="top" wrapText="1"/>
    </xf>
    <xf numFmtId="0" fontId="15" fillId="0" borderId="9" xfId="0" applyFont="1" applyBorder="1" applyAlignment="1">
      <alignment horizontal="center" vertical="center"/>
    </xf>
    <xf numFmtId="0" fontId="15" fillId="0" borderId="0" xfId="0" applyFont="1" applyAlignment="1">
      <alignment horizontal="center" vertical="center"/>
    </xf>
    <xf numFmtId="0" fontId="12" fillId="8" borderId="0" xfId="0" applyFont="1" applyFill="1" applyAlignment="1" applyProtection="1">
      <alignment vertical="top" wrapText="1"/>
    </xf>
    <xf numFmtId="0" fontId="15" fillId="0" borderId="58" xfId="0" applyFont="1" applyBorder="1" applyAlignment="1">
      <alignment horizontal="center" vertical="center"/>
    </xf>
    <xf numFmtId="0" fontId="15" fillId="0" borderId="58" xfId="0" applyFont="1" applyBorder="1">
      <alignment vertical="center"/>
    </xf>
    <xf numFmtId="0" fontId="15" fillId="0" borderId="9" xfId="0" applyFont="1" applyFill="1" applyBorder="1" applyAlignment="1">
      <alignment horizontal="center" vertical="center"/>
    </xf>
    <xf numFmtId="0" fontId="18" fillId="0" borderId="42" xfId="0" applyFont="1" applyBorder="1" applyAlignment="1">
      <alignment vertical="center"/>
    </xf>
    <xf numFmtId="0" fontId="15" fillId="0" borderId="9" xfId="0" applyFont="1" applyFill="1" applyBorder="1">
      <alignment vertical="center"/>
    </xf>
    <xf numFmtId="0" fontId="15" fillId="0" borderId="59" xfId="0" applyFont="1" applyFill="1" applyBorder="1">
      <alignment vertical="center"/>
    </xf>
    <xf numFmtId="0" fontId="15" fillId="14" borderId="0" xfId="0" applyFont="1" applyFill="1">
      <alignment vertical="center"/>
    </xf>
    <xf numFmtId="0" fontId="15" fillId="0" borderId="1" xfId="0" applyFont="1" applyFill="1" applyBorder="1" applyAlignment="1">
      <alignment horizontal="center" vertical="center"/>
    </xf>
    <xf numFmtId="0" fontId="15" fillId="0" borderId="34" xfId="0" applyFont="1" applyBorder="1" applyAlignment="1">
      <alignment horizontal="center" vertical="center"/>
    </xf>
    <xf numFmtId="0" fontId="15" fillId="0" borderId="35" xfId="0" applyFont="1" applyBorder="1">
      <alignment vertical="center"/>
    </xf>
    <xf numFmtId="0" fontId="18" fillId="0" borderId="60" xfId="0" applyFont="1" applyBorder="1" applyAlignment="1">
      <alignment horizontal="left" vertical="center" indent="1"/>
    </xf>
    <xf numFmtId="0" fontId="18" fillId="0" borderId="44" xfId="0" applyFont="1" applyBorder="1" applyAlignment="1">
      <alignment vertical="center"/>
    </xf>
    <xf numFmtId="0" fontId="18" fillId="0" borderId="62" xfId="0" applyFont="1" applyBorder="1" applyAlignment="1">
      <alignment horizontal="left" vertical="center" indent="1"/>
    </xf>
    <xf numFmtId="0" fontId="18" fillId="0" borderId="42" xfId="0" applyFont="1" applyBorder="1" applyAlignment="1">
      <alignment horizontal="center" vertical="center"/>
    </xf>
    <xf numFmtId="0" fontId="18" fillId="0" borderId="42" xfId="0" applyFont="1" applyFill="1" applyBorder="1" applyAlignment="1">
      <alignment horizontal="center" vertical="center"/>
    </xf>
    <xf numFmtId="0" fontId="18" fillId="0" borderId="30" xfId="0" applyFont="1" applyBorder="1" applyAlignment="1">
      <alignment vertical="center"/>
    </xf>
    <xf numFmtId="0" fontId="15" fillId="0" borderId="66" xfId="0" applyFont="1" applyBorder="1" applyAlignment="1">
      <alignment horizontal="center" vertical="center"/>
    </xf>
    <xf numFmtId="0" fontId="15" fillId="0" borderId="0" xfId="0" applyFont="1" applyFill="1" applyAlignment="1">
      <alignment horizontal="right" vertical="center"/>
    </xf>
    <xf numFmtId="0" fontId="18" fillId="0" borderId="0" xfId="0" applyFont="1" applyAlignment="1">
      <alignment horizontal="left" vertical="center" indent="1"/>
    </xf>
    <xf numFmtId="179" fontId="15" fillId="0" borderId="33" xfId="0" applyNumberFormat="1" applyFont="1" applyBorder="1" applyAlignment="1">
      <alignment vertical="center"/>
    </xf>
    <xf numFmtId="179" fontId="15" fillId="0" borderId="45" xfId="0" applyNumberFormat="1" applyFont="1" applyBorder="1" applyAlignment="1">
      <alignment vertical="center"/>
    </xf>
    <xf numFmtId="179" fontId="15" fillId="0" borderId="32" xfId="0" applyNumberFormat="1" applyFont="1" applyBorder="1" applyAlignment="1">
      <alignment vertical="center"/>
    </xf>
    <xf numFmtId="0" fontId="15" fillId="0" borderId="45" xfId="0" applyFont="1" applyFill="1" applyBorder="1" applyAlignment="1">
      <alignment vertical="center"/>
    </xf>
    <xf numFmtId="0" fontId="15" fillId="0" borderId="32" xfId="0" applyFont="1" applyFill="1" applyBorder="1" applyAlignment="1">
      <alignment vertical="center"/>
    </xf>
    <xf numFmtId="0" fontId="15" fillId="0" borderId="64" xfId="0" applyFont="1" applyFill="1" applyBorder="1" applyAlignment="1">
      <alignment horizontal="left" vertical="center" indent="1"/>
    </xf>
    <xf numFmtId="0" fontId="18" fillId="0" borderId="15" xfId="0" applyFont="1" applyBorder="1" applyProtection="1">
      <alignment vertical="center"/>
      <protection locked="0"/>
    </xf>
    <xf numFmtId="0" fontId="23" fillId="0" borderId="0" xfId="0" applyFont="1" applyAlignment="1">
      <alignment horizontal="distributed" vertical="center"/>
    </xf>
    <xf numFmtId="0" fontId="40" fillId="0" borderId="0" xfId="0" applyFont="1" applyAlignment="1">
      <alignment horizontal="left" vertical="center"/>
    </xf>
    <xf numFmtId="0" fontId="15" fillId="0" borderId="0" xfId="0" applyFont="1" applyAlignment="1">
      <alignment horizontal="right" vertical="center"/>
    </xf>
    <xf numFmtId="0" fontId="17" fillId="5" borderId="18" xfId="0" applyFont="1" applyFill="1" applyBorder="1" applyAlignment="1" applyProtection="1">
      <alignment horizontal="center" vertical="center"/>
      <protection locked="0"/>
    </xf>
    <xf numFmtId="176" fontId="0" fillId="3" borderId="34" xfId="0" applyNumberFormat="1" applyFont="1" applyFill="1" applyBorder="1" applyAlignment="1" applyProtection="1">
      <alignment horizontal="left" vertical="center" indent="1"/>
    </xf>
    <xf numFmtId="3" fontId="6" fillId="4" borderId="80" xfId="0" applyNumberFormat="1" applyFont="1" applyFill="1" applyBorder="1" applyAlignment="1" applyProtection="1">
      <alignment horizontal="left" vertical="center" wrapText="1" indent="1"/>
      <protection locked="0"/>
    </xf>
    <xf numFmtId="0" fontId="59" fillId="0" borderId="0" xfId="0" applyFont="1" applyProtection="1">
      <alignment vertical="center"/>
    </xf>
    <xf numFmtId="0" fontId="59" fillId="0" borderId="0" xfId="0" applyFont="1" applyAlignment="1" applyProtection="1">
      <alignment horizontal="right" vertical="center" indent="1"/>
    </xf>
    <xf numFmtId="0" fontId="0" fillId="0" borderId="0" xfId="0" applyAlignment="1" applyProtection="1">
      <alignment horizontal="center" vertical="center"/>
    </xf>
    <xf numFmtId="3" fontId="0" fillId="0" borderId="0" xfId="0" applyNumberFormat="1" applyAlignment="1" applyProtection="1">
      <alignment horizontal="center" vertical="center"/>
    </xf>
    <xf numFmtId="180" fontId="32" fillId="5" borderId="20" xfId="0" applyNumberFormat="1" applyFont="1" applyFill="1" applyBorder="1" applyAlignment="1" applyProtection="1">
      <alignment horizontal="center" vertical="center"/>
      <protection locked="0"/>
    </xf>
    <xf numFmtId="180" fontId="32" fillId="5" borderId="27" xfId="0" applyNumberFormat="1" applyFont="1" applyFill="1" applyBorder="1" applyAlignment="1" applyProtection="1">
      <alignment horizontal="center" vertical="center"/>
      <protection locked="0"/>
    </xf>
    <xf numFmtId="0" fontId="4" fillId="2" borderId="0" xfId="0" applyFont="1" applyFill="1" applyAlignment="1" applyProtection="1">
      <alignment vertical="center"/>
    </xf>
    <xf numFmtId="0" fontId="2" fillId="2" borderId="0" xfId="0" applyFont="1" applyFill="1" applyAlignment="1" applyProtection="1">
      <alignment vertical="center"/>
    </xf>
    <xf numFmtId="0" fontId="2" fillId="2" borderId="0" xfId="0" applyFont="1" applyFill="1" applyProtection="1">
      <alignment vertical="center"/>
    </xf>
    <xf numFmtId="0" fontId="0" fillId="2" borderId="0" xfId="0" applyFill="1" applyProtection="1">
      <alignment vertical="center"/>
    </xf>
    <xf numFmtId="0" fontId="8" fillId="6" borderId="0" xfId="0" applyFont="1" applyFill="1" applyProtection="1">
      <alignment vertical="center"/>
    </xf>
    <xf numFmtId="0" fontId="0" fillId="6" borderId="0" xfId="0" applyFill="1" applyProtection="1">
      <alignment vertical="center"/>
    </xf>
    <xf numFmtId="0" fontId="0" fillId="0" borderId="0" xfId="0" applyBorder="1" applyProtection="1">
      <alignment vertical="center"/>
      <protection locked="0"/>
    </xf>
    <xf numFmtId="176" fontId="6" fillId="5" borderId="2" xfId="0" applyNumberFormat="1" applyFont="1" applyFill="1" applyBorder="1" applyAlignment="1" applyProtection="1">
      <alignment horizontal="left" vertical="center" wrapText="1" indent="1"/>
      <protection locked="0"/>
    </xf>
    <xf numFmtId="176" fontId="6" fillId="5" borderId="3" xfId="0" applyNumberFormat="1" applyFont="1" applyFill="1" applyBorder="1" applyAlignment="1" applyProtection="1">
      <alignment horizontal="left" vertical="center" indent="1"/>
      <protection locked="0"/>
    </xf>
    <xf numFmtId="176" fontId="6" fillId="5" borderId="4" xfId="0" applyNumberFormat="1" applyFont="1" applyFill="1" applyBorder="1" applyAlignment="1" applyProtection="1">
      <alignment horizontal="left" vertical="center" indent="1"/>
      <protection locked="0"/>
    </xf>
    <xf numFmtId="176" fontId="6" fillId="5" borderId="2" xfId="0" applyNumberFormat="1" applyFont="1" applyFill="1" applyBorder="1" applyAlignment="1" applyProtection="1">
      <alignment horizontal="left" vertical="center" indent="1"/>
      <protection locked="0"/>
    </xf>
    <xf numFmtId="49" fontId="6" fillId="4" borderId="2" xfId="0" applyNumberFormat="1" applyFont="1" applyFill="1" applyBorder="1" applyAlignment="1" applyProtection="1">
      <alignment horizontal="left" vertical="center" indent="1"/>
      <protection locked="0"/>
    </xf>
    <xf numFmtId="49" fontId="6" fillId="4" borderId="3" xfId="0" applyNumberFormat="1" applyFont="1" applyFill="1" applyBorder="1" applyAlignment="1" applyProtection="1">
      <alignment horizontal="left" vertical="center" indent="1"/>
      <protection locked="0"/>
    </xf>
    <xf numFmtId="49" fontId="6" fillId="4" borderId="4" xfId="0" applyNumberFormat="1" applyFont="1" applyFill="1" applyBorder="1" applyAlignment="1" applyProtection="1">
      <alignment horizontal="left" vertical="center" indent="1"/>
      <protection locked="0"/>
    </xf>
    <xf numFmtId="0" fontId="6" fillId="4" borderId="2" xfId="0" applyNumberFormat="1" applyFont="1" applyFill="1" applyBorder="1" applyAlignment="1" applyProtection="1">
      <alignment horizontal="left" vertical="center" wrapText="1" indent="1"/>
      <protection locked="0"/>
    </xf>
    <xf numFmtId="0" fontId="6" fillId="4" borderId="3" xfId="0" applyNumberFormat="1" applyFont="1" applyFill="1" applyBorder="1" applyAlignment="1" applyProtection="1">
      <alignment horizontal="left" vertical="center" wrapText="1" indent="1"/>
      <protection locked="0"/>
    </xf>
    <xf numFmtId="0" fontId="6" fillId="4" borderId="4" xfId="0" applyNumberFormat="1" applyFont="1" applyFill="1" applyBorder="1" applyAlignment="1" applyProtection="1">
      <alignment horizontal="left" vertical="center" wrapText="1" indent="1"/>
      <protection locked="0"/>
    </xf>
    <xf numFmtId="176" fontId="0" fillId="3" borderId="9" xfId="0" applyNumberFormat="1" applyFont="1" applyFill="1" applyBorder="1" applyAlignment="1" applyProtection="1">
      <alignment horizontal="left" vertical="center" wrapText="1" indent="1"/>
    </xf>
    <xf numFmtId="176" fontId="0" fillId="3" borderId="9" xfId="0" applyNumberFormat="1" applyFont="1" applyFill="1" applyBorder="1" applyAlignment="1" applyProtection="1">
      <alignment horizontal="left" vertical="center" indent="1"/>
    </xf>
    <xf numFmtId="0" fontId="0" fillId="0" borderId="0" xfId="0" applyAlignment="1" applyProtection="1">
      <alignment horizontal="left" vertical="center" wrapText="1"/>
    </xf>
    <xf numFmtId="0" fontId="7" fillId="0" borderId="10" xfId="0" applyFont="1" applyBorder="1" applyAlignment="1" applyProtection="1">
      <alignment horizontal="right" vertical="center" indent="1"/>
    </xf>
    <xf numFmtId="0" fontId="0" fillId="5" borderId="2" xfId="0" applyNumberFormat="1" applyFont="1" applyFill="1" applyBorder="1" applyAlignment="1" applyProtection="1">
      <alignment horizontal="left" vertical="center" indent="1"/>
      <protection locked="0"/>
    </xf>
    <xf numFmtId="0" fontId="0" fillId="5" borderId="3" xfId="0" applyNumberFormat="1" applyFont="1" applyFill="1" applyBorder="1" applyAlignment="1" applyProtection="1">
      <alignment horizontal="left" vertical="center" indent="1"/>
      <protection locked="0"/>
    </xf>
    <xf numFmtId="0" fontId="0" fillId="5" borderId="4" xfId="0" applyNumberFormat="1" applyFont="1" applyFill="1" applyBorder="1" applyAlignment="1" applyProtection="1">
      <alignment horizontal="left" vertical="center" indent="1"/>
      <protection locked="0"/>
    </xf>
    <xf numFmtId="0" fontId="55" fillId="7" borderId="71" xfId="0" applyFont="1" applyFill="1" applyBorder="1" applyAlignment="1" applyProtection="1">
      <alignment horizontal="center" vertical="center" wrapText="1"/>
    </xf>
    <xf numFmtId="0" fontId="55" fillId="7" borderId="72" xfId="0" applyFont="1" applyFill="1" applyBorder="1" applyAlignment="1" applyProtection="1">
      <alignment horizontal="center" vertical="center" wrapText="1"/>
    </xf>
    <xf numFmtId="0" fontId="55" fillId="7" borderId="73" xfId="0" applyFont="1" applyFill="1" applyBorder="1" applyAlignment="1" applyProtection="1">
      <alignment horizontal="center" vertical="center" wrapText="1"/>
    </xf>
    <xf numFmtId="0" fontId="55" fillId="7" borderId="74" xfId="0" applyFont="1" applyFill="1" applyBorder="1" applyAlignment="1" applyProtection="1">
      <alignment horizontal="center" vertical="center" wrapText="1"/>
    </xf>
    <xf numFmtId="0" fontId="55" fillId="7" borderId="0" xfId="0" applyFont="1" applyFill="1" applyBorder="1" applyAlignment="1" applyProtection="1">
      <alignment horizontal="center" vertical="center" wrapText="1"/>
    </xf>
    <xf numFmtId="0" fontId="55" fillId="7" borderId="75" xfId="0" applyFont="1" applyFill="1" applyBorder="1" applyAlignment="1" applyProtection="1">
      <alignment horizontal="center" vertical="center" wrapText="1"/>
    </xf>
    <xf numFmtId="0" fontId="16" fillId="7" borderId="74" xfId="0" applyFont="1" applyFill="1" applyBorder="1" applyAlignment="1" applyProtection="1">
      <alignment horizontal="center" vertical="center" wrapText="1"/>
    </xf>
    <xf numFmtId="0" fontId="16" fillId="7" borderId="0" xfId="0" applyFont="1" applyFill="1" applyBorder="1" applyAlignment="1" applyProtection="1">
      <alignment horizontal="center" vertical="center" wrapText="1"/>
    </xf>
    <xf numFmtId="0" fontId="16" fillId="7" borderId="75" xfId="0" applyFont="1" applyFill="1" applyBorder="1" applyAlignment="1" applyProtection="1">
      <alignment horizontal="center" vertical="center" wrapText="1"/>
    </xf>
    <xf numFmtId="0" fontId="16" fillId="7" borderId="76" xfId="0" applyFont="1" applyFill="1" applyBorder="1" applyAlignment="1" applyProtection="1">
      <alignment horizontal="center" vertical="center" wrapText="1"/>
    </xf>
    <xf numFmtId="0" fontId="16" fillId="7" borderId="77" xfId="0" applyFont="1" applyFill="1" applyBorder="1" applyAlignment="1" applyProtection="1">
      <alignment horizontal="center" vertical="center" wrapText="1"/>
    </xf>
    <xf numFmtId="0" fontId="16" fillId="7" borderId="78" xfId="0" applyFont="1" applyFill="1" applyBorder="1" applyAlignment="1" applyProtection="1">
      <alignment horizontal="center" vertical="center" wrapText="1"/>
    </xf>
    <xf numFmtId="0" fontId="0" fillId="0" borderId="0" xfId="0" applyAlignment="1" applyProtection="1">
      <alignment horizontal="left" vertical="center"/>
    </xf>
    <xf numFmtId="0" fontId="15" fillId="0" borderId="25" xfId="0" applyFont="1" applyBorder="1" applyAlignment="1">
      <alignment horizontal="distributed" vertical="center" indent="1"/>
    </xf>
    <xf numFmtId="0" fontId="15" fillId="0" borderId="26" xfId="0" applyFont="1" applyBorder="1" applyAlignment="1">
      <alignment horizontal="distributed" vertical="center" indent="1"/>
    </xf>
    <xf numFmtId="0" fontId="21" fillId="0" borderId="17" xfId="0" applyFont="1" applyBorder="1" applyAlignment="1" applyProtection="1">
      <alignment horizontal="center" vertical="center"/>
    </xf>
    <xf numFmtId="0" fontId="19" fillId="0" borderId="17" xfId="0" applyFont="1" applyBorder="1" applyAlignment="1" applyProtection="1">
      <alignment horizontal="center" vertical="center"/>
    </xf>
    <xf numFmtId="0" fontId="19" fillId="0" borderId="18" xfId="0" applyFont="1" applyBorder="1" applyAlignment="1" applyProtection="1">
      <alignment horizontal="center" vertical="center"/>
    </xf>
    <xf numFmtId="0" fontId="20" fillId="0" borderId="9" xfId="0" applyFont="1" applyBorder="1" applyAlignment="1" applyProtection="1">
      <alignment horizontal="center" vertical="center"/>
    </xf>
    <xf numFmtId="0" fontId="20" fillId="0" borderId="20" xfId="0" applyFont="1" applyBorder="1" applyAlignment="1" applyProtection="1">
      <alignment horizontal="center" vertical="center"/>
    </xf>
    <xf numFmtId="0" fontId="20" fillId="0" borderId="14"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5" xfId="0" applyFont="1" applyBorder="1" applyAlignment="1" applyProtection="1">
      <alignment horizontal="center" vertical="center"/>
    </xf>
    <xf numFmtId="0" fontId="20" fillId="0" borderId="24" xfId="0" applyFont="1" applyBorder="1" applyAlignment="1" applyProtection="1">
      <alignment horizontal="center" vertical="center"/>
    </xf>
    <xf numFmtId="0" fontId="21" fillId="0" borderId="9" xfId="0" applyFont="1" applyBorder="1" applyAlignment="1" applyProtection="1">
      <alignment horizontal="center" vertical="center"/>
    </xf>
    <xf numFmtId="0" fontId="21" fillId="0" borderId="20" xfId="0" applyFont="1" applyBorder="1" applyAlignment="1" applyProtection="1">
      <alignment horizontal="center" vertical="center"/>
    </xf>
    <xf numFmtId="0" fontId="14" fillId="0" borderId="9" xfId="0" applyFont="1" applyBorder="1" applyAlignment="1" applyProtection="1">
      <alignment horizontal="left" vertical="center" wrapText="1" indent="5"/>
    </xf>
    <xf numFmtId="0" fontId="14" fillId="0" borderId="20" xfId="0" applyFont="1" applyBorder="1" applyAlignment="1" applyProtection="1">
      <alignment horizontal="left" vertical="center" wrapText="1" indent="5"/>
    </xf>
    <xf numFmtId="0" fontId="20" fillId="0" borderId="26" xfId="0" applyFont="1" applyBorder="1" applyAlignment="1" applyProtection="1">
      <alignment horizontal="center" vertical="center"/>
    </xf>
    <xf numFmtId="0" fontId="20" fillId="0" borderId="27" xfId="0" applyFont="1" applyBorder="1" applyAlignment="1" applyProtection="1">
      <alignment horizontal="center" vertical="center"/>
    </xf>
    <xf numFmtId="0" fontId="15" fillId="0" borderId="16" xfId="0" applyFont="1" applyBorder="1" applyAlignment="1">
      <alignment horizontal="distributed" vertical="center" indent="1"/>
    </xf>
    <xf numFmtId="0" fontId="15" fillId="0" borderId="17" xfId="0" applyFont="1" applyBorder="1" applyAlignment="1">
      <alignment horizontal="distributed" vertical="center" indent="1"/>
    </xf>
    <xf numFmtId="0" fontId="15" fillId="0" borderId="19" xfId="0" applyFont="1" applyBorder="1" applyAlignment="1">
      <alignment horizontal="distributed" vertical="center" wrapText="1" indent="1"/>
    </xf>
    <xf numFmtId="0" fontId="15" fillId="0" borderId="9" xfId="0" applyFont="1" applyBorder="1" applyAlignment="1">
      <alignment horizontal="distributed" vertical="center" indent="1"/>
    </xf>
    <xf numFmtId="0" fontId="15" fillId="0" borderId="21" xfId="0" applyFont="1" applyBorder="1" applyAlignment="1">
      <alignment horizontal="distributed" vertical="center" indent="1"/>
    </xf>
    <xf numFmtId="0" fontId="15" fillId="0" borderId="14" xfId="0" applyFont="1" applyBorder="1" applyAlignment="1">
      <alignment horizontal="distributed" vertical="center" indent="1"/>
    </xf>
    <xf numFmtId="0" fontId="15" fillId="0" borderId="23" xfId="0" applyFont="1" applyBorder="1" applyAlignment="1">
      <alignment horizontal="distributed" vertical="center" indent="1"/>
    </xf>
    <xf numFmtId="0" fontId="15" fillId="0" borderId="15" xfId="0" applyFont="1" applyBorder="1" applyAlignment="1">
      <alignment horizontal="distributed" vertical="center" indent="1"/>
    </xf>
    <xf numFmtId="0" fontId="15" fillId="0" borderId="19" xfId="0" applyFont="1" applyBorder="1" applyAlignment="1">
      <alignment horizontal="distributed" vertical="center" indent="1"/>
    </xf>
    <xf numFmtId="0" fontId="13" fillId="0" borderId="0" xfId="0" applyFont="1" applyAlignment="1">
      <alignment horizontal="center" vertical="center"/>
    </xf>
    <xf numFmtId="0" fontId="16" fillId="0" borderId="0" xfId="0" applyFont="1" applyAlignment="1">
      <alignment horizontal="left" vertical="center"/>
    </xf>
    <xf numFmtId="0" fontId="15" fillId="0" borderId="0" xfId="0" applyFont="1" applyAlignment="1">
      <alignment horizontal="left" vertical="top" wrapText="1"/>
    </xf>
    <xf numFmtId="0" fontId="15" fillId="0" borderId="0" xfId="0" applyFont="1" applyAlignment="1">
      <alignment horizontal="left" vertical="center" wrapText="1"/>
    </xf>
    <xf numFmtId="0" fontId="16" fillId="0" borderId="0" xfId="0" applyFont="1" applyAlignment="1">
      <alignment horizontal="left" vertical="center" wrapText="1"/>
    </xf>
    <xf numFmtId="0" fontId="16" fillId="5" borderId="3" xfId="0" applyFont="1" applyFill="1" applyBorder="1" applyAlignment="1" applyProtection="1">
      <alignment horizontal="center" vertical="center"/>
      <protection locked="0"/>
    </xf>
    <xf numFmtId="0" fontId="56" fillId="5" borderId="4" xfId="0" applyFont="1" applyFill="1" applyBorder="1" applyAlignment="1" applyProtection="1">
      <alignment horizontal="center" vertical="center"/>
      <protection locked="0"/>
    </xf>
    <xf numFmtId="56" fontId="11" fillId="5" borderId="3" xfId="0" applyNumberFormat="1" applyFont="1" applyFill="1" applyBorder="1" applyAlignment="1" applyProtection="1">
      <alignment horizontal="center" vertical="center"/>
      <protection locked="0"/>
    </xf>
    <xf numFmtId="0" fontId="11" fillId="5" borderId="4" xfId="0" applyFont="1" applyFill="1" applyBorder="1" applyAlignment="1" applyProtection="1">
      <alignment horizontal="center" vertical="center"/>
      <protection locked="0"/>
    </xf>
    <xf numFmtId="0" fontId="27" fillId="0" borderId="0" xfId="0" applyFont="1" applyAlignment="1">
      <alignment horizontal="center" vertical="center"/>
    </xf>
    <xf numFmtId="0" fontId="35" fillId="0" borderId="55" xfId="0" applyFont="1" applyFill="1" applyBorder="1" applyAlignment="1">
      <alignment horizontal="center" vertical="center" wrapText="1"/>
    </xf>
    <xf numFmtId="0" fontId="35" fillId="0" borderId="5" xfId="0" applyFont="1" applyFill="1" applyBorder="1" applyAlignment="1">
      <alignment horizontal="center" vertical="center" wrapText="1"/>
    </xf>
    <xf numFmtId="0" fontId="34" fillId="0" borderId="16" xfId="0" applyFont="1" applyBorder="1" applyAlignment="1">
      <alignment horizontal="center" vertical="center"/>
    </xf>
    <xf numFmtId="0" fontId="34" fillId="0" borderId="17" xfId="0" applyFont="1" applyBorder="1" applyAlignment="1">
      <alignment horizontal="center" vertical="center"/>
    </xf>
    <xf numFmtId="0" fontId="34" fillId="0" borderId="18" xfId="0" applyFont="1" applyBorder="1" applyAlignment="1">
      <alignment horizontal="center" vertical="center"/>
    </xf>
    <xf numFmtId="0" fontId="34" fillId="0" borderId="25" xfId="0" applyFont="1" applyBorder="1" applyAlignment="1">
      <alignment horizontal="center" vertical="center"/>
    </xf>
    <xf numFmtId="0" fontId="34" fillId="0" borderId="26" xfId="0" applyFont="1" applyBorder="1" applyAlignment="1">
      <alignment horizontal="center" vertical="center"/>
    </xf>
    <xf numFmtId="0" fontId="34" fillId="0" borderId="27" xfId="0" applyFont="1" applyBorder="1" applyAlignment="1">
      <alignment horizontal="center" vertical="center"/>
    </xf>
    <xf numFmtId="0" fontId="15" fillId="0" borderId="0" xfId="0" applyFont="1" applyAlignment="1">
      <alignment horizontal="left" vertical="center"/>
    </xf>
    <xf numFmtId="0" fontId="23" fillId="0" borderId="0" xfId="0" applyFont="1" applyAlignment="1">
      <alignment horizontal="distributed" vertical="center"/>
    </xf>
    <xf numFmtId="0" fontId="12" fillId="8" borderId="0" xfId="0" applyFont="1" applyFill="1" applyAlignment="1" applyProtection="1">
      <alignment horizontal="left" vertical="top" wrapText="1"/>
    </xf>
    <xf numFmtId="0" fontId="49" fillId="0" borderId="0" xfId="0" applyFont="1" applyAlignment="1">
      <alignment horizontal="left" vertical="center"/>
    </xf>
    <xf numFmtId="183" fontId="51" fillId="0" borderId="0" xfId="0" applyNumberFormat="1" applyFont="1" applyAlignment="1">
      <alignment horizontal="distributed" vertical="center" indent="1"/>
    </xf>
    <xf numFmtId="0" fontId="17" fillId="0" borderId="0" xfId="0" applyFont="1" applyAlignment="1">
      <alignment horizontal="left" vertical="center"/>
    </xf>
    <xf numFmtId="178" fontId="19" fillId="0" borderId="0" xfId="0" applyNumberFormat="1" applyFont="1" applyBorder="1" applyAlignment="1">
      <alignment horizontal="center" vertical="center"/>
    </xf>
    <xf numFmtId="180" fontId="19" fillId="0" borderId="2" xfId="0" applyNumberFormat="1" applyFont="1" applyBorder="1" applyAlignment="1">
      <alignment horizontal="right" vertical="center"/>
    </xf>
    <xf numFmtId="180" fontId="19" fillId="0" borderId="3" xfId="0" applyNumberFormat="1" applyFont="1" applyBorder="1" applyAlignment="1">
      <alignment horizontal="right" vertical="center"/>
    </xf>
    <xf numFmtId="0" fontId="17" fillId="0" borderId="0" xfId="0" applyFont="1" applyAlignment="1">
      <alignment horizontal="center" vertical="center"/>
    </xf>
    <xf numFmtId="0" fontId="23" fillId="0" borderId="0" xfId="0" applyFont="1" applyAlignment="1">
      <alignment horizontal="distributed" vertical="center" wrapText="1"/>
    </xf>
    <xf numFmtId="0" fontId="23" fillId="0" borderId="0" xfId="0" applyFont="1" applyAlignment="1">
      <alignment horizontal="right" vertical="center" inden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178" fontId="25" fillId="0" borderId="2" xfId="0" applyNumberFormat="1" applyFont="1" applyBorder="1" applyAlignment="1">
      <alignment horizontal="center" vertical="center"/>
    </xf>
    <xf numFmtId="178" fontId="25" fillId="0" borderId="3" xfId="0" applyNumberFormat="1" applyFont="1" applyBorder="1" applyAlignment="1">
      <alignment horizontal="center" vertical="center"/>
    </xf>
    <xf numFmtId="178" fontId="25" fillId="0" borderId="4" xfId="0" applyNumberFormat="1" applyFont="1" applyBorder="1" applyAlignment="1">
      <alignment horizontal="center" vertical="center"/>
    </xf>
    <xf numFmtId="0" fontId="0" fillId="0" borderId="28" xfId="0" applyFont="1" applyBorder="1" applyAlignment="1">
      <alignment horizontal="left" vertical="center" wrapText="1"/>
    </xf>
    <xf numFmtId="0" fontId="35" fillId="0" borderId="2" xfId="0" applyFont="1" applyFill="1" applyBorder="1" applyAlignment="1">
      <alignment horizontal="center" vertical="center" wrapText="1"/>
    </xf>
    <xf numFmtId="0" fontId="35" fillId="0" borderId="41" xfId="0" applyFont="1" applyFill="1" applyBorder="1" applyAlignment="1">
      <alignment horizontal="center" vertical="center" wrapText="1"/>
    </xf>
    <xf numFmtId="183" fontId="15" fillId="0" borderId="0" xfId="0" applyNumberFormat="1" applyFont="1" applyAlignment="1">
      <alignment horizontal="right" vertical="center" indent="1"/>
    </xf>
    <xf numFmtId="0" fontId="15" fillId="0" borderId="0" xfId="0" applyFont="1" applyAlignment="1">
      <alignment horizontal="distributed" vertical="center" indent="1"/>
    </xf>
    <xf numFmtId="0" fontId="10" fillId="0" borderId="0" xfId="0" applyFont="1" applyAlignment="1">
      <alignment horizontal="distributed" vertical="center" wrapText="1" indent="1"/>
    </xf>
    <xf numFmtId="0" fontId="10" fillId="0" borderId="0" xfId="0" applyFont="1" applyAlignment="1">
      <alignment horizontal="distributed" vertical="center" indent="1"/>
    </xf>
    <xf numFmtId="0" fontId="15" fillId="0" borderId="31" xfId="0" applyFont="1" applyBorder="1" applyAlignment="1">
      <alignment horizontal="distributed" vertical="center" indent="1"/>
    </xf>
    <xf numFmtId="0" fontId="15" fillId="0" borderId="30" xfId="0" applyFont="1" applyBorder="1" applyAlignment="1">
      <alignment horizontal="distributed" vertical="center" indent="1"/>
    </xf>
    <xf numFmtId="0" fontId="17" fillId="0" borderId="9" xfId="0" applyFont="1" applyBorder="1" applyAlignment="1">
      <alignment horizontal="center" vertical="center"/>
    </xf>
    <xf numFmtId="0" fontId="15" fillId="0" borderId="0" xfId="0" applyFont="1" applyAlignment="1">
      <alignment vertical="center" wrapText="1"/>
    </xf>
    <xf numFmtId="0" fontId="39" fillId="0" borderId="9" xfId="0" applyFont="1" applyBorder="1" applyAlignment="1">
      <alignment horizontal="distributed" vertical="center" wrapText="1" indent="2"/>
    </xf>
    <xf numFmtId="0" fontId="39" fillId="0" borderId="9" xfId="0" applyFont="1" applyBorder="1" applyAlignment="1">
      <alignment horizontal="distributed" vertical="center" indent="2"/>
    </xf>
    <xf numFmtId="0" fontId="18" fillId="0" borderId="1" xfId="0" applyFont="1" applyBorder="1" applyAlignment="1">
      <alignment horizontal="center" vertical="center"/>
    </xf>
    <xf numFmtId="0" fontId="18" fillId="0" borderId="29" xfId="0" applyFont="1" applyBorder="1" applyAlignment="1">
      <alignment horizontal="center" vertical="center"/>
    </xf>
    <xf numFmtId="0" fontId="18" fillId="0" borderId="33" xfId="0" applyFont="1" applyBorder="1" applyAlignment="1">
      <alignment horizontal="center" vertical="center"/>
    </xf>
    <xf numFmtId="0" fontId="18" fillId="0" borderId="32" xfId="0" applyFont="1" applyBorder="1" applyAlignment="1">
      <alignment horizontal="center" vertical="center"/>
    </xf>
    <xf numFmtId="0" fontId="18" fillId="0" borderId="34" xfId="0" applyFont="1" applyBorder="1" applyAlignment="1">
      <alignment horizontal="center" vertical="center"/>
    </xf>
    <xf numFmtId="0" fontId="18" fillId="0" borderId="35" xfId="0" applyFont="1" applyBorder="1" applyAlignment="1">
      <alignment horizontal="center" vertical="center"/>
    </xf>
    <xf numFmtId="0" fontId="18" fillId="0" borderId="39" xfId="0" applyFont="1" applyBorder="1" applyAlignment="1">
      <alignment horizontal="center" vertical="center"/>
    </xf>
    <xf numFmtId="0" fontId="18" fillId="0" borderId="38" xfId="0" applyFont="1" applyBorder="1" applyAlignment="1">
      <alignment horizontal="center" vertical="center"/>
    </xf>
    <xf numFmtId="0" fontId="36" fillId="0" borderId="36" xfId="0" applyFont="1" applyBorder="1" applyAlignment="1">
      <alignment horizontal="center" vertical="center"/>
    </xf>
    <xf numFmtId="0" fontId="36" fillId="0" borderId="40" xfId="0" applyFont="1" applyBorder="1" applyAlignment="1">
      <alignment horizontal="center" vertical="center"/>
    </xf>
    <xf numFmtId="0" fontId="18" fillId="0" borderId="37"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38" xfId="0" applyFont="1" applyBorder="1" applyAlignment="1">
      <alignment horizontal="center" vertical="center" wrapText="1"/>
    </xf>
    <xf numFmtId="177" fontId="15" fillId="0" borderId="28" xfId="0" applyNumberFormat="1" applyFont="1" applyBorder="1" applyAlignment="1">
      <alignment horizontal="left" vertical="center" wrapText="1" indent="1"/>
    </xf>
    <xf numFmtId="0" fontId="13" fillId="0" borderId="0" xfId="0" applyFont="1" applyFill="1" applyAlignment="1">
      <alignment horizontal="center" vertical="center"/>
    </xf>
    <xf numFmtId="0" fontId="12" fillId="11" borderId="0" xfId="0" applyFont="1" applyFill="1" applyAlignment="1" applyProtection="1">
      <alignment horizontal="left" vertical="center" wrapText="1"/>
    </xf>
    <xf numFmtId="0" fontId="15" fillId="0" borderId="16" xfId="0" applyFont="1" applyBorder="1" applyAlignment="1">
      <alignment horizontal="center" vertical="center"/>
    </xf>
    <xf numFmtId="0" fontId="15" fillId="0" borderId="19" xfId="0" applyFont="1" applyBorder="1" applyAlignment="1">
      <alignment horizontal="center" vertical="center"/>
    </xf>
    <xf numFmtId="0" fontId="40" fillId="0" borderId="17" xfId="0" applyFont="1" applyBorder="1" applyAlignment="1">
      <alignment horizontal="left" vertical="center" indent="1"/>
    </xf>
    <xf numFmtId="0" fontId="18" fillId="0" borderId="9" xfId="0" applyFont="1" applyBorder="1" applyAlignment="1">
      <alignment horizontal="left" vertical="center" wrapText="1" indent="1"/>
    </xf>
    <xf numFmtId="0" fontId="18" fillId="0" borderId="20" xfId="0" applyFont="1" applyBorder="1" applyAlignment="1">
      <alignment horizontal="left" vertical="center" wrapText="1" indent="1"/>
    </xf>
    <xf numFmtId="183" fontId="18" fillId="0" borderId="9" xfId="0" applyNumberFormat="1" applyFont="1" applyBorder="1" applyAlignment="1">
      <alignment horizontal="left" vertical="center" indent="1"/>
    </xf>
    <xf numFmtId="183" fontId="18" fillId="0" borderId="20" xfId="0" applyNumberFormat="1" applyFont="1" applyBorder="1" applyAlignment="1">
      <alignment horizontal="left" vertical="center" indent="1"/>
    </xf>
    <xf numFmtId="0" fontId="18" fillId="5" borderId="9" xfId="0" applyFont="1" applyFill="1" applyBorder="1" applyAlignment="1" applyProtection="1">
      <alignment horizontal="left" vertical="center" indent="1"/>
      <protection locked="0"/>
    </xf>
    <xf numFmtId="0" fontId="18" fillId="5" borderId="20" xfId="0" applyFont="1" applyFill="1" applyBorder="1" applyAlignment="1" applyProtection="1">
      <alignment horizontal="left" vertical="center" indent="1"/>
      <protection locked="0"/>
    </xf>
    <xf numFmtId="0" fontId="18" fillId="5" borderId="26" xfId="0" applyFont="1" applyFill="1" applyBorder="1" applyAlignment="1" applyProtection="1">
      <alignment horizontal="center" vertical="center"/>
      <protection locked="0"/>
    </xf>
    <xf numFmtId="0" fontId="14" fillId="0" borderId="19" xfId="0" applyFont="1" applyBorder="1" applyAlignment="1">
      <alignment horizontal="center" vertical="center"/>
    </xf>
    <xf numFmtId="0" fontId="14" fillId="0" borderId="9" xfId="0" applyFont="1" applyBorder="1" applyAlignment="1">
      <alignment horizontal="center" vertical="center"/>
    </xf>
    <xf numFmtId="0" fontId="15" fillId="0" borderId="25" xfId="0" applyFont="1" applyBorder="1" applyAlignment="1">
      <alignment horizontal="center" vertical="center" wrapText="1"/>
    </xf>
    <xf numFmtId="0" fontId="15" fillId="0" borderId="26" xfId="0" applyFont="1" applyBorder="1" applyAlignment="1">
      <alignment horizontal="center" vertical="center"/>
    </xf>
    <xf numFmtId="0" fontId="15" fillId="0" borderId="0" xfId="0" applyFont="1" applyAlignment="1">
      <alignment horizontal="center" vertical="center"/>
    </xf>
    <xf numFmtId="0" fontId="12" fillId="8" borderId="0" xfId="0" applyFont="1" applyFill="1" applyBorder="1" applyAlignment="1" applyProtection="1">
      <alignment horizontal="left" vertical="center" wrapText="1"/>
    </xf>
    <xf numFmtId="0" fontId="12" fillId="8" borderId="0" xfId="0" applyFont="1" applyFill="1" applyAlignment="1" applyProtection="1">
      <alignment horizontal="left" vertical="center" wrapText="1"/>
    </xf>
    <xf numFmtId="0" fontId="10" fillId="0" borderId="0" xfId="0" applyFont="1" applyAlignment="1">
      <alignment horizontal="distributed" vertical="center"/>
    </xf>
    <xf numFmtId="0" fontId="18" fillId="0" borderId="0" xfId="0" applyFont="1" applyAlignment="1">
      <alignment horizontal="left" vertical="center" wrapText="1" indent="1"/>
    </xf>
    <xf numFmtId="0" fontId="18" fillId="0" borderId="0" xfId="0" applyFont="1" applyAlignment="1">
      <alignment horizontal="left" vertical="center" indent="1"/>
    </xf>
    <xf numFmtId="0" fontId="15" fillId="0" borderId="66" xfId="0" applyFont="1" applyBorder="1" applyAlignment="1">
      <alignment horizontal="center" vertical="center" wrapText="1"/>
    </xf>
    <xf numFmtId="0" fontId="15" fillId="0" borderId="66" xfId="0" applyFont="1" applyBorder="1" applyAlignment="1">
      <alignment horizontal="center" vertical="center"/>
    </xf>
    <xf numFmtId="185" fontId="40" fillId="0" borderId="15" xfId="0" applyNumberFormat="1" applyFont="1" applyBorder="1" applyAlignment="1">
      <alignment horizontal="right" vertical="center" indent="1"/>
    </xf>
    <xf numFmtId="0" fontId="54" fillId="0" borderId="15" xfId="0" applyFont="1" applyBorder="1" applyAlignment="1">
      <alignment horizontal="left" vertical="center" wrapText="1" indent="1" shrinkToFit="1"/>
    </xf>
    <xf numFmtId="185" fontId="40" fillId="0" borderId="69" xfId="0" applyNumberFormat="1" applyFont="1" applyBorder="1" applyAlignment="1">
      <alignment horizontal="right" vertical="center" indent="1"/>
    </xf>
    <xf numFmtId="185" fontId="40" fillId="0" borderId="70" xfId="0" applyNumberFormat="1" applyFont="1" applyBorder="1" applyAlignment="1">
      <alignment horizontal="right" vertical="center" indent="1"/>
    </xf>
    <xf numFmtId="0" fontId="15" fillId="0" borderId="67" xfId="0" applyFont="1" applyBorder="1" applyAlignment="1">
      <alignment horizontal="center" vertical="center" wrapText="1"/>
    </xf>
    <xf numFmtId="0" fontId="15" fillId="0" borderId="68"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1" xfId="0" applyFont="1" applyBorder="1" applyAlignment="1">
      <alignment horizontal="center" vertical="center"/>
    </xf>
    <xf numFmtId="0" fontId="15" fillId="0" borderId="29" xfId="0" applyFont="1" applyBorder="1" applyAlignment="1">
      <alignment horizontal="center" vertical="center"/>
    </xf>
    <xf numFmtId="0" fontId="53" fillId="0" borderId="0" xfId="0" applyFont="1" applyFill="1" applyAlignment="1">
      <alignment horizontal="left" vertical="center"/>
    </xf>
    <xf numFmtId="0" fontId="18" fillId="0" borderId="31" xfId="0" applyFont="1" applyBorder="1" applyAlignment="1">
      <alignment horizontal="left" vertical="center" indent="1"/>
    </xf>
    <xf numFmtId="0" fontId="18" fillId="0" borderId="61" xfId="0" applyFont="1" applyBorder="1" applyAlignment="1">
      <alignment horizontal="left" vertical="center" indent="1"/>
    </xf>
    <xf numFmtId="0" fontId="18" fillId="0" borderId="1" xfId="0" applyFont="1" applyBorder="1" applyAlignment="1">
      <alignment horizontal="left" vertical="center" indent="1"/>
    </xf>
    <xf numFmtId="0" fontId="18" fillId="0" borderId="63" xfId="0" applyFont="1" applyBorder="1" applyAlignment="1">
      <alignment horizontal="left" vertical="center" indent="1"/>
    </xf>
    <xf numFmtId="0" fontId="18" fillId="0" borderId="33" xfId="0" applyFont="1" applyBorder="1" applyAlignment="1">
      <alignment horizontal="left" vertical="center" indent="1"/>
    </xf>
    <xf numFmtId="0" fontId="18" fillId="0" borderId="65" xfId="0" applyFont="1" applyBorder="1" applyAlignment="1">
      <alignment horizontal="left" vertical="center" indent="1"/>
    </xf>
    <xf numFmtId="0" fontId="15" fillId="0" borderId="42" xfId="0" applyFont="1" applyBorder="1" applyAlignment="1">
      <alignment horizontal="center" vertical="center"/>
    </xf>
    <xf numFmtId="0" fontId="35" fillId="0" borderId="49" xfId="0" applyFont="1" applyFill="1" applyBorder="1" applyAlignment="1">
      <alignment horizontal="center" vertical="center" wrapText="1"/>
    </xf>
    <xf numFmtId="0" fontId="35" fillId="0" borderId="54"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35" fillId="0" borderId="38" xfId="0" applyFont="1" applyFill="1" applyBorder="1" applyAlignment="1">
      <alignment horizontal="center" vertical="center" wrapText="1"/>
    </xf>
    <xf numFmtId="0" fontId="40" fillId="0" borderId="0" xfId="0" applyFont="1" applyAlignment="1">
      <alignment horizontal="left" vertical="center"/>
    </xf>
    <xf numFmtId="0" fontId="17" fillId="5" borderId="17" xfId="0" applyFont="1" applyFill="1" applyBorder="1" applyAlignment="1" applyProtection="1">
      <alignment horizontal="center" vertical="center"/>
      <protection locked="0"/>
    </xf>
    <xf numFmtId="0" fontId="17" fillId="5" borderId="18" xfId="0" applyFont="1" applyFill="1" applyBorder="1" applyAlignment="1" applyProtection="1">
      <alignment horizontal="center" vertical="center"/>
      <protection locked="0"/>
    </xf>
    <xf numFmtId="180" fontId="56" fillId="5" borderId="33" xfId="0" applyNumberFormat="1" applyFont="1" applyFill="1" applyBorder="1" applyAlignment="1" applyProtection="1">
      <alignment horizontal="center" vertical="center"/>
      <protection locked="0"/>
    </xf>
    <xf numFmtId="180" fontId="56" fillId="5" borderId="65" xfId="0" applyNumberFormat="1" applyFont="1" applyFill="1" applyBorder="1" applyAlignment="1" applyProtection="1">
      <alignment horizontal="center" vertical="center"/>
      <protection locked="0"/>
    </xf>
    <xf numFmtId="0" fontId="34" fillId="0" borderId="31" xfId="0" applyFont="1" applyBorder="1" applyAlignment="1">
      <alignment horizontal="center" vertical="center"/>
    </xf>
    <xf numFmtId="0" fontId="34" fillId="0" borderId="44" xfId="0" applyFont="1" applyBorder="1" applyAlignment="1">
      <alignment horizontal="center" vertical="center"/>
    </xf>
    <xf numFmtId="0" fontId="34" fillId="0" borderId="30" xfId="0" applyFont="1" applyBorder="1" applyAlignment="1">
      <alignment horizontal="center" vertical="center"/>
    </xf>
    <xf numFmtId="0" fontId="34" fillId="0" borderId="33" xfId="0" applyFont="1" applyBorder="1" applyAlignment="1">
      <alignment horizontal="center" vertical="center"/>
    </xf>
    <xf numFmtId="0" fontId="34" fillId="0" borderId="45" xfId="0" applyFont="1" applyBorder="1" applyAlignment="1">
      <alignment horizontal="center" vertical="center"/>
    </xf>
    <xf numFmtId="0" fontId="34" fillId="0" borderId="32" xfId="0" applyFont="1" applyBorder="1" applyAlignment="1">
      <alignment horizontal="center" vertical="center"/>
    </xf>
    <xf numFmtId="0" fontId="15" fillId="0" borderId="1" xfId="0" applyFont="1" applyFill="1" applyBorder="1" applyAlignment="1">
      <alignment horizontal="center" vertical="center"/>
    </xf>
    <xf numFmtId="0" fontId="15" fillId="0" borderId="29" xfId="0" applyFont="1" applyFill="1" applyBorder="1" applyAlignment="1">
      <alignment horizontal="center" vertical="center"/>
    </xf>
    <xf numFmtId="0" fontId="18" fillId="0" borderId="44" xfId="0" applyFont="1" applyBorder="1" applyAlignment="1">
      <alignment horizontal="left" vertical="center" indent="1"/>
    </xf>
    <xf numFmtId="0" fontId="18" fillId="0" borderId="42" xfId="0" applyFont="1" applyBorder="1" applyAlignment="1">
      <alignment horizontal="left" vertical="center" indent="1"/>
    </xf>
    <xf numFmtId="0" fontId="18" fillId="0" borderId="45" xfId="0" applyFont="1" applyBorder="1" applyAlignment="1">
      <alignment horizontal="left" vertical="center" indent="1"/>
    </xf>
    <xf numFmtId="0" fontId="15" fillId="0" borderId="0" xfId="0" applyFont="1" applyFill="1" applyAlignment="1">
      <alignment horizontal="center" vertical="center"/>
    </xf>
    <xf numFmtId="0" fontId="15" fillId="0" borderId="42" xfId="0" applyFont="1" applyFill="1" applyBorder="1" applyAlignment="1">
      <alignment horizontal="center" vertical="center"/>
    </xf>
    <xf numFmtId="0" fontId="15" fillId="0" borderId="0" xfId="0" applyFont="1" applyFill="1" applyAlignment="1">
      <alignment horizontal="left" vertical="center"/>
    </xf>
    <xf numFmtId="0" fontId="10" fillId="0" borderId="43" xfId="0" applyFont="1" applyBorder="1" applyAlignment="1">
      <alignment horizontal="center" vertical="center"/>
    </xf>
    <xf numFmtId="0" fontId="10" fillId="0" borderId="0" xfId="0" applyFont="1" applyBorder="1" applyAlignment="1">
      <alignment horizontal="center" vertical="center"/>
    </xf>
    <xf numFmtId="0" fontId="18" fillId="8" borderId="0" xfId="0" applyFont="1" applyFill="1" applyAlignment="1">
      <alignment horizontal="left" vertical="center"/>
    </xf>
    <xf numFmtId="0" fontId="18" fillId="0" borderId="0" xfId="0" applyFont="1" applyAlignment="1">
      <alignment horizontal="left" vertical="center"/>
    </xf>
    <xf numFmtId="0" fontId="15" fillId="0" borderId="0" xfId="0" applyFont="1" applyBorder="1" applyAlignment="1">
      <alignment horizontal="right" vertical="center" indent="1"/>
    </xf>
    <xf numFmtId="0" fontId="15" fillId="0" borderId="0" xfId="0" applyFont="1" applyFill="1" applyBorder="1" applyAlignment="1">
      <alignment horizontal="right" vertical="center" indent="1"/>
    </xf>
    <xf numFmtId="0" fontId="54" fillId="0" borderId="0" xfId="0" applyFont="1" applyBorder="1" applyAlignment="1">
      <alignment horizontal="left" vertical="center" indent="1"/>
    </xf>
    <xf numFmtId="0" fontId="54" fillId="0" borderId="52" xfId="0" applyFont="1" applyBorder="1" applyAlignment="1">
      <alignment horizontal="left" vertical="center" indent="1"/>
    </xf>
    <xf numFmtId="0" fontId="54" fillId="0" borderId="0" xfId="0" applyFont="1" applyBorder="1" applyAlignment="1">
      <alignment horizontal="left" vertical="center" wrapText="1" indent="1"/>
    </xf>
    <xf numFmtId="0" fontId="54" fillId="0" borderId="52" xfId="0" applyFont="1" applyBorder="1" applyAlignment="1">
      <alignment horizontal="left" vertical="center" wrapText="1" indent="1"/>
    </xf>
    <xf numFmtId="0" fontId="39" fillId="0" borderId="0" xfId="0" applyFont="1" applyFill="1" applyAlignment="1">
      <alignment horizontal="left" vertical="top" wrapText="1"/>
    </xf>
    <xf numFmtId="0" fontId="39" fillId="0" borderId="0" xfId="0" applyFont="1" applyFill="1" applyAlignment="1">
      <alignment horizontal="left" vertical="top"/>
    </xf>
    <xf numFmtId="0" fontId="54" fillId="0" borderId="28" xfId="0" applyFont="1" applyFill="1" applyBorder="1" applyAlignment="1">
      <alignment horizontal="left" vertical="center" wrapText="1"/>
    </xf>
    <xf numFmtId="0" fontId="52" fillId="0" borderId="0" xfId="0" applyFont="1" applyAlignment="1">
      <alignment horizontal="left" vertical="center"/>
    </xf>
    <xf numFmtId="0" fontId="15" fillId="0" borderId="9" xfId="0" applyFont="1" applyBorder="1" applyAlignment="1">
      <alignment horizontal="center" vertical="center"/>
    </xf>
    <xf numFmtId="0" fontId="18" fillId="0" borderId="9" xfId="0" applyFont="1" applyBorder="1" applyAlignment="1">
      <alignment horizontal="center" vertical="center" wrapText="1"/>
    </xf>
    <xf numFmtId="0" fontId="15" fillId="0" borderId="9" xfId="0" applyFont="1" applyBorder="1" applyAlignment="1">
      <alignment horizontal="left" vertical="center" wrapText="1"/>
    </xf>
    <xf numFmtId="0" fontId="10" fillId="0" borderId="9" xfId="0" applyFont="1" applyBorder="1" applyAlignment="1">
      <alignment horizontal="left" vertical="center" wrapText="1"/>
    </xf>
    <xf numFmtId="0" fontId="14" fillId="0" borderId="47" xfId="0" applyFont="1" applyFill="1" applyBorder="1" applyAlignment="1">
      <alignment horizontal="center" vertical="center" textRotation="255"/>
    </xf>
    <xf numFmtId="0" fontId="14" fillId="0" borderId="51" xfId="0" applyFont="1" applyFill="1" applyBorder="1" applyAlignment="1">
      <alignment horizontal="center" vertical="center" textRotation="255"/>
    </xf>
    <xf numFmtId="0" fontId="14" fillId="0" borderId="53" xfId="0" applyFont="1" applyFill="1" applyBorder="1" applyAlignment="1">
      <alignment horizontal="center" vertical="center" textRotation="255"/>
    </xf>
    <xf numFmtId="0" fontId="42" fillId="0" borderId="9" xfId="0" applyFont="1" applyBorder="1" applyAlignment="1">
      <alignment horizontal="left" vertical="center" wrapText="1" indent="1"/>
    </xf>
    <xf numFmtId="0" fontId="41" fillId="0" borderId="9" xfId="0" applyFont="1" applyBorder="1" applyAlignment="1">
      <alignment horizontal="left" vertical="center" wrapText="1" indent="1"/>
    </xf>
    <xf numFmtId="0" fontId="15" fillId="0" borderId="9" xfId="0" applyFont="1" applyBorder="1" applyAlignment="1">
      <alignment horizontal="center" vertical="center" wrapText="1"/>
    </xf>
    <xf numFmtId="49" fontId="40" fillId="0" borderId="9" xfId="0" applyNumberFormat="1" applyFont="1" applyBorder="1" applyAlignment="1">
      <alignment horizontal="center" vertical="center" wrapText="1"/>
    </xf>
    <xf numFmtId="0" fontId="40" fillId="0" borderId="9" xfId="0" applyFont="1" applyBorder="1" applyAlignment="1">
      <alignment horizontal="center" vertical="center" wrapText="1"/>
    </xf>
    <xf numFmtId="0" fontId="10" fillId="0" borderId="0" xfId="0" applyFont="1" applyAlignment="1">
      <alignment horizontal="center" vertical="center"/>
    </xf>
    <xf numFmtId="0" fontId="15" fillId="0" borderId="0" xfId="0" applyFont="1" applyAlignment="1">
      <alignment horizontal="center" vertical="top" wrapText="1"/>
    </xf>
    <xf numFmtId="176" fontId="45" fillId="0" borderId="28" xfId="0" applyNumberFormat="1" applyFont="1" applyBorder="1" applyAlignment="1">
      <alignment horizontal="right" wrapText="1" indent="1"/>
    </xf>
    <xf numFmtId="0" fontId="43" fillId="0" borderId="0" xfId="0" applyFont="1" applyAlignment="1">
      <alignment horizontal="left" wrapText="1"/>
    </xf>
    <xf numFmtId="0" fontId="57" fillId="0" borderId="17" xfId="0" applyFont="1" applyBorder="1" applyAlignment="1" applyProtection="1">
      <alignment horizontal="center" vertical="center"/>
    </xf>
    <xf numFmtId="0" fontId="34" fillId="0" borderId="9" xfId="0" applyFont="1" applyBorder="1" applyAlignment="1" applyProtection="1">
      <alignment horizontal="center" vertical="center"/>
    </xf>
    <xf numFmtId="0" fontId="18" fillId="0" borderId="0" xfId="0" applyFont="1" applyAlignment="1">
      <alignment horizontal="left" vertical="center" wrapText="1"/>
    </xf>
    <xf numFmtId="0" fontId="35" fillId="0" borderId="79"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57" fillId="0" borderId="26" xfId="0" applyFont="1" applyBorder="1" applyAlignment="1" applyProtection="1">
      <alignment horizontal="center" vertical="center"/>
    </xf>
    <xf numFmtId="0" fontId="58" fillId="8" borderId="79" xfId="0" applyFont="1" applyFill="1" applyBorder="1" applyAlignment="1" applyProtection="1">
      <alignment horizontal="left" vertical="center" wrapText="1"/>
    </xf>
    <xf numFmtId="0" fontId="58" fillId="8" borderId="0" xfId="0" applyFont="1" applyFill="1" applyAlignment="1" applyProtection="1">
      <alignment horizontal="left" vertical="center" wrapText="1"/>
    </xf>
    <xf numFmtId="0" fontId="10" fillId="0" borderId="9" xfId="0" applyFont="1" applyBorder="1" applyAlignment="1">
      <alignment horizontal="center" vertical="center"/>
    </xf>
    <xf numFmtId="0" fontId="10" fillId="0" borderId="9" xfId="0" applyFont="1" applyBorder="1" applyAlignment="1">
      <alignment horizontal="center" vertical="center" wrapText="1"/>
    </xf>
    <xf numFmtId="0" fontId="50" fillId="0" borderId="9" xfId="0" applyFont="1" applyBorder="1" applyAlignment="1">
      <alignment horizontal="center" vertical="center"/>
    </xf>
    <xf numFmtId="0" fontId="10" fillId="0" borderId="46" xfId="0" applyFont="1" applyBorder="1" applyAlignment="1">
      <alignment horizontal="center" vertical="center"/>
    </xf>
    <xf numFmtId="0" fontId="10" fillId="0" borderId="15" xfId="0" applyFont="1" applyBorder="1" applyAlignment="1">
      <alignment horizontal="center" vertical="center"/>
    </xf>
    <xf numFmtId="0" fontId="17" fillId="0" borderId="28" xfId="0" applyFont="1" applyBorder="1" applyAlignment="1">
      <alignment horizontal="left"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2" Type="http://schemas.openxmlformats.org/officeDocument/2006/relationships/worksheet" Target="worksheets/sheet2.xml" /><Relationship Id="rId16"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sharedStrings" Target="sharedStrings.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S41"/>
  <sheetViews>
    <sheetView tabSelected="1" zoomScale="80" zoomScaleNormal="80" workbookViewId="0">
      <pane ySplit="1" topLeftCell="A2" activePane="bottomLeft" state="frozen"/>
      <selection pane="bottomLeft" activeCell="D30" sqref="D30:F30"/>
    </sheetView>
  </sheetViews>
  <sheetFormatPr defaultRowHeight="13.2" x14ac:dyDescent="0.2"/>
  <cols>
    <col min="1" max="1" width="4.77734375" style="2" customWidth="1"/>
    <col min="2" max="2" width="16.44140625" style="2" customWidth="1"/>
    <col min="3" max="3" width="28.33203125" style="2" customWidth="1"/>
    <col min="4" max="4" width="23" style="2" customWidth="1"/>
    <col min="5" max="5" width="3.88671875" style="2" customWidth="1"/>
    <col min="6" max="6" width="24" style="2" customWidth="1"/>
    <col min="7" max="7" width="3.33203125" style="2" customWidth="1"/>
    <col min="8" max="11" width="8.88671875" style="2"/>
    <col min="12" max="12" width="16.21875" style="2" customWidth="1"/>
    <col min="13" max="16384" width="8.88671875" style="2"/>
  </cols>
  <sheetData>
    <row r="1" spans="1:19" ht="37.5" customHeight="1" x14ac:dyDescent="0.2">
      <c r="A1" s="208" t="s">
        <v>7</v>
      </c>
      <c r="B1" s="209"/>
      <c r="C1" s="209"/>
      <c r="D1" s="209"/>
      <c r="E1" s="210"/>
      <c r="F1" s="210"/>
      <c r="G1" s="211"/>
      <c r="H1" s="211"/>
      <c r="I1" s="211"/>
      <c r="J1" s="211"/>
      <c r="K1" s="211"/>
      <c r="L1" s="211"/>
    </row>
    <row r="3" spans="1:19" ht="18.75" hidden="1" customHeight="1" thickBot="1" x14ac:dyDescent="0.25">
      <c r="B3" s="203" t="s">
        <v>0</v>
      </c>
      <c r="C3" s="1" t="s">
        <v>222</v>
      </c>
      <c r="D3" s="151">
        <v>45914</v>
      </c>
      <c r="H3" s="202" t="s">
        <v>221</v>
      </c>
    </row>
    <row r="4" spans="1:19" ht="18.75" hidden="1" customHeight="1" thickBot="1" x14ac:dyDescent="0.25">
      <c r="B4" s="203" t="s">
        <v>0</v>
      </c>
      <c r="C4" s="1" t="s">
        <v>1</v>
      </c>
      <c r="D4" s="219" t="s">
        <v>274</v>
      </c>
      <c r="E4" s="220"/>
      <c r="F4" s="221"/>
      <c r="H4" s="202" t="s">
        <v>2</v>
      </c>
    </row>
    <row r="5" spans="1:19" ht="49.5" hidden="1" customHeight="1" thickBot="1" x14ac:dyDescent="0.25">
      <c r="B5" s="203" t="s">
        <v>0</v>
      </c>
      <c r="C5" s="200" t="s">
        <v>3</v>
      </c>
      <c r="D5" s="222" t="s">
        <v>210</v>
      </c>
      <c r="E5" s="223"/>
      <c r="F5" s="224"/>
      <c r="H5" s="202" t="s">
        <v>4</v>
      </c>
    </row>
    <row r="6" spans="1:19" ht="18.75" hidden="1" customHeight="1" thickBot="1" x14ac:dyDescent="0.25">
      <c r="B6" s="203" t="s">
        <v>0</v>
      </c>
      <c r="C6" s="1" t="s">
        <v>273</v>
      </c>
      <c r="D6" s="201">
        <v>1236</v>
      </c>
      <c r="F6" s="205" t="str">
        <f>DBCS(TEXT(D6,"###,##0"))</f>
        <v>１，２３６</v>
      </c>
      <c r="H6" s="202" t="s">
        <v>272</v>
      </c>
    </row>
    <row r="7" spans="1:19" ht="16.5" customHeight="1" thickBot="1" x14ac:dyDescent="0.25">
      <c r="F7" s="204"/>
    </row>
    <row r="8" spans="1:19" ht="18.75" customHeight="1" thickBot="1" x14ac:dyDescent="0.25">
      <c r="B8" s="3" t="s">
        <v>5</v>
      </c>
      <c r="C8" s="1" t="s">
        <v>20</v>
      </c>
      <c r="D8" s="11"/>
      <c r="F8" s="2" t="s">
        <v>227</v>
      </c>
    </row>
    <row r="9" spans="1:19" ht="18.75" customHeight="1" thickBot="1" x14ac:dyDescent="0.25">
      <c r="B9" s="3" t="s">
        <v>5</v>
      </c>
      <c r="C9" s="1" t="s">
        <v>11</v>
      </c>
      <c r="D9" s="229"/>
      <c r="E9" s="230"/>
      <c r="F9" s="231"/>
      <c r="H9" s="2" t="s">
        <v>229</v>
      </c>
      <c r="N9" s="232" t="str">
        <f>CONCATENATE(D4,"執行")</f>
        <v>令和７年９月２１日執行</v>
      </c>
      <c r="O9" s="233"/>
      <c r="P9" s="233"/>
      <c r="Q9" s="233"/>
      <c r="R9" s="233"/>
      <c r="S9" s="234"/>
    </row>
    <row r="10" spans="1:19" ht="97.2" customHeight="1" thickBot="1" x14ac:dyDescent="0.25">
      <c r="B10" s="3" t="s">
        <v>5</v>
      </c>
      <c r="C10" s="1" t="s">
        <v>12</v>
      </c>
      <c r="D10" s="215"/>
      <c r="E10" s="216"/>
      <c r="F10" s="217"/>
      <c r="H10" s="227" t="s">
        <v>282</v>
      </c>
      <c r="I10" s="244"/>
      <c r="J10" s="244"/>
      <c r="K10" s="244"/>
      <c r="L10" s="244"/>
      <c r="N10" s="235"/>
      <c r="O10" s="236"/>
      <c r="P10" s="236"/>
      <c r="Q10" s="236"/>
      <c r="R10" s="236"/>
      <c r="S10" s="237"/>
    </row>
    <row r="11" spans="1:19" ht="18.75" customHeight="1" thickBot="1" x14ac:dyDescent="0.25">
      <c r="B11" s="3" t="s">
        <v>5</v>
      </c>
      <c r="C11" s="1" t="s">
        <v>13</v>
      </c>
      <c r="D11" s="10"/>
      <c r="F11" s="2" t="s">
        <v>68</v>
      </c>
      <c r="N11" s="238" t="str">
        <f>CONCATENATE(D5)</f>
        <v>総社市議会議員選挙</v>
      </c>
      <c r="O11" s="239"/>
      <c r="P11" s="239"/>
      <c r="Q11" s="239"/>
      <c r="R11" s="239"/>
      <c r="S11" s="240"/>
    </row>
    <row r="12" spans="1:19" ht="18.75" customHeight="1" thickBot="1" x14ac:dyDescent="0.25">
      <c r="B12" s="3" t="s">
        <v>5</v>
      </c>
      <c r="C12" s="1" t="s">
        <v>14</v>
      </c>
      <c r="D12" s="4"/>
      <c r="F12" s="2" t="s">
        <v>68</v>
      </c>
      <c r="N12" s="238"/>
      <c r="O12" s="239"/>
      <c r="P12" s="239"/>
      <c r="Q12" s="239"/>
      <c r="R12" s="239"/>
      <c r="S12" s="240"/>
    </row>
    <row r="13" spans="1:19" ht="18.75" customHeight="1" thickBot="1" x14ac:dyDescent="0.25">
      <c r="B13" s="3" t="s">
        <v>5</v>
      </c>
      <c r="C13" s="1" t="s">
        <v>15</v>
      </c>
      <c r="D13" s="4"/>
      <c r="F13" s="2" t="s">
        <v>257</v>
      </c>
      <c r="N13" s="238"/>
      <c r="O13" s="239"/>
      <c r="P13" s="239"/>
      <c r="Q13" s="239"/>
      <c r="R13" s="239"/>
      <c r="S13" s="240"/>
    </row>
    <row r="14" spans="1:19" ht="18.75" customHeight="1" thickBot="1" x14ac:dyDescent="0.25">
      <c r="B14" s="3" t="s">
        <v>5</v>
      </c>
      <c r="C14" s="1" t="s">
        <v>16</v>
      </c>
      <c r="D14" s="4"/>
      <c r="F14" s="2" t="s">
        <v>258</v>
      </c>
      <c r="N14" s="241"/>
      <c r="O14" s="242"/>
      <c r="P14" s="242"/>
      <c r="Q14" s="242"/>
      <c r="R14" s="242"/>
      <c r="S14" s="243"/>
    </row>
    <row r="15" spans="1:19" ht="18.75" customHeight="1" thickBot="1" x14ac:dyDescent="0.25">
      <c r="B15" s="3" t="s">
        <v>5</v>
      </c>
      <c r="C15" s="1" t="s">
        <v>17</v>
      </c>
      <c r="D15" s="4"/>
      <c r="F15" s="2" t="s">
        <v>230</v>
      </c>
    </row>
    <row r="16" spans="1:19" ht="18.75" customHeight="1" thickBot="1" x14ac:dyDescent="0.25">
      <c r="B16" s="3" t="s">
        <v>5</v>
      </c>
      <c r="C16" s="1" t="s">
        <v>18</v>
      </c>
      <c r="D16" s="4"/>
      <c r="F16" s="2" t="s">
        <v>226</v>
      </c>
    </row>
    <row r="17" spans="2:12" ht="18.75" customHeight="1" thickBot="1" x14ac:dyDescent="0.25"/>
    <row r="18" spans="2:12" ht="18.75" customHeight="1" thickBot="1" x14ac:dyDescent="0.25">
      <c r="B18" s="228" t="s">
        <v>5</v>
      </c>
      <c r="C18" s="225" t="s">
        <v>19</v>
      </c>
      <c r="D18" s="4"/>
      <c r="F18" s="2" t="s">
        <v>217</v>
      </c>
    </row>
    <row r="19" spans="2:12" ht="18.75" customHeight="1" thickBot="1" x14ac:dyDescent="0.25">
      <c r="B19" s="228"/>
      <c r="C19" s="226"/>
      <c r="D19" s="4"/>
      <c r="F19" s="2" t="s">
        <v>217</v>
      </c>
    </row>
    <row r="20" spans="2:12" ht="18.75" customHeight="1" thickBot="1" x14ac:dyDescent="0.25">
      <c r="B20" s="228"/>
      <c r="C20" s="226"/>
      <c r="D20" s="4"/>
      <c r="F20" s="2" t="s">
        <v>217</v>
      </c>
    </row>
    <row r="21" spans="2:12" ht="18.75" customHeight="1" thickBot="1" x14ac:dyDescent="0.25">
      <c r="B21" s="228"/>
      <c r="C21" s="226"/>
      <c r="D21" s="4"/>
      <c r="F21" s="2" t="s">
        <v>217</v>
      </c>
    </row>
    <row r="22" spans="2:12" ht="18.75" customHeight="1" thickBot="1" x14ac:dyDescent="0.25">
      <c r="B22" s="228"/>
      <c r="C22" s="226"/>
      <c r="D22" s="4"/>
      <c r="F22" s="2" t="s">
        <v>217</v>
      </c>
    </row>
    <row r="23" spans="2:12" ht="16.5" customHeight="1" x14ac:dyDescent="0.2"/>
    <row r="24" spans="2:12" ht="25.5" customHeight="1" x14ac:dyDescent="0.2">
      <c r="B24" s="212" t="s">
        <v>61</v>
      </c>
      <c r="C24" s="212"/>
      <c r="D24" s="213"/>
      <c r="E24" s="213"/>
      <c r="F24" s="213"/>
      <c r="G24" s="213"/>
      <c r="H24" s="213"/>
      <c r="I24" s="213"/>
      <c r="J24" s="213"/>
      <c r="K24" s="213"/>
      <c r="L24" s="213"/>
    </row>
    <row r="25" spans="2:12" ht="16.5" customHeight="1" thickBot="1" x14ac:dyDescent="0.25"/>
    <row r="26" spans="2:12" ht="33.75" customHeight="1" thickBot="1" x14ac:dyDescent="0.25">
      <c r="B26" s="3" t="s">
        <v>5</v>
      </c>
      <c r="C26" s="1" t="s">
        <v>62</v>
      </c>
      <c r="D26" s="4"/>
      <c r="F26" s="2" t="s">
        <v>261</v>
      </c>
    </row>
    <row r="27" spans="2:12" ht="45.75" customHeight="1" thickBot="1" x14ac:dyDescent="0.25">
      <c r="B27" s="3" t="s">
        <v>5</v>
      </c>
      <c r="C27" s="1" t="s">
        <v>63</v>
      </c>
      <c r="D27" s="4"/>
      <c r="F27" s="227" t="s">
        <v>281</v>
      </c>
      <c r="G27" s="227"/>
      <c r="H27" s="227"/>
      <c r="I27" s="227"/>
      <c r="J27" s="227"/>
      <c r="K27" s="227"/>
      <c r="L27" s="227"/>
    </row>
    <row r="28" spans="2:12" ht="26.25" customHeight="1" thickBot="1" x14ac:dyDescent="0.25">
      <c r="B28" s="3" t="s">
        <v>5</v>
      </c>
      <c r="C28" s="1" t="s">
        <v>64</v>
      </c>
      <c r="D28" s="4"/>
      <c r="F28" s="2" t="s">
        <v>4</v>
      </c>
    </row>
    <row r="29" spans="2:12" ht="45" customHeight="1" thickBot="1" x14ac:dyDescent="0.25">
      <c r="B29" s="3" t="s">
        <v>5</v>
      </c>
      <c r="C29" s="1" t="s">
        <v>65</v>
      </c>
      <c r="D29" s="13"/>
      <c r="F29" s="227" t="s">
        <v>262</v>
      </c>
      <c r="G29" s="227"/>
      <c r="H29" s="227"/>
      <c r="I29" s="227"/>
      <c r="J29" s="227"/>
      <c r="K29" s="227"/>
      <c r="L29" s="227"/>
    </row>
    <row r="30" spans="2:12" ht="37.5" customHeight="1" thickBot="1" x14ac:dyDescent="0.25">
      <c r="B30" s="3" t="s">
        <v>5</v>
      </c>
      <c r="C30" s="12" t="s">
        <v>66</v>
      </c>
      <c r="D30" s="215"/>
      <c r="E30" s="216"/>
      <c r="F30" s="217"/>
      <c r="H30" s="2" t="s">
        <v>228</v>
      </c>
    </row>
    <row r="31" spans="2:12" ht="37.5" customHeight="1" thickBot="1" x14ac:dyDescent="0.25">
      <c r="B31" s="3" t="s">
        <v>5</v>
      </c>
      <c r="C31" s="12" t="s">
        <v>67</v>
      </c>
      <c r="D31" s="218"/>
      <c r="E31" s="216"/>
      <c r="F31" s="217"/>
      <c r="H31" s="2" t="s">
        <v>228</v>
      </c>
    </row>
    <row r="32" spans="2:1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sheetData>
  <sheetProtection algorithmName="SHA-512" hashValue="x+3i+w1moSRldbu/dNpi0+KmfDpvcaICja7mCAHaKIS5i0dLK9xDwWKglhj+nxNQm5ZZjkUWn/Qp9Vz1VF3GXQ==" saltValue="bYOh17JUVD6R/K/bWu+vkg==" spinCount="100000" sheet="1" objects="1" selectLockedCells="1"/>
  <mergeCells count="13">
    <mergeCell ref="B18:B22"/>
    <mergeCell ref="D9:F9"/>
    <mergeCell ref="D10:F10"/>
    <mergeCell ref="N9:S10"/>
    <mergeCell ref="N11:S14"/>
    <mergeCell ref="H10:L10"/>
    <mergeCell ref="D30:F30"/>
    <mergeCell ref="D31:F31"/>
    <mergeCell ref="D4:F4"/>
    <mergeCell ref="D5:F5"/>
    <mergeCell ref="C18:C22"/>
    <mergeCell ref="F27:L27"/>
    <mergeCell ref="F29:L29"/>
  </mergeCells>
  <phoneticPr fontId="1"/>
  <pageMargins left="0.7" right="0.35" top="0.75" bottom="0.45" header="0.3" footer="0.3"/>
  <pageSetup paperSize="9" scale="76"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コード表!$D$3:$D$10</xm:f>
          </x14:formula1>
          <xm:sqref>D5:F5</xm:sqref>
        </x14:dataValidation>
        <x14:dataValidation type="list" allowBlank="1" showInputMessage="1" showErrorMessage="1" xr:uid="{00000000-0002-0000-0000-000001000000}">
          <x14:formula1>
            <xm:f>コード表!$L$3:$L$5</xm:f>
          </x14:formula1>
          <xm:sqref>D28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A1:Q72"/>
  <sheetViews>
    <sheetView view="pageBreakPreview" topLeftCell="E1" zoomScale="80" zoomScaleNormal="100" zoomScaleSheetLayoutView="80" workbookViewId="0">
      <selection activeCell="V9" sqref="V9"/>
    </sheetView>
  </sheetViews>
  <sheetFormatPr defaultRowHeight="13.2" x14ac:dyDescent="0.2"/>
  <cols>
    <col min="1" max="4" width="7.44140625" hidden="1" customWidth="1"/>
    <col min="5" max="5" width="5.88671875" customWidth="1"/>
    <col min="6" max="6" width="13.88671875" customWidth="1"/>
    <col min="7" max="7" width="41.88671875" customWidth="1"/>
    <col min="8" max="8" width="18.77734375" customWidth="1"/>
    <col min="9" max="9" width="20.33203125" customWidth="1"/>
    <col min="13" max="14" width="9" hidden="1" customWidth="1"/>
    <col min="15" max="15" width="2.6640625" hidden="1" customWidth="1"/>
    <col min="16" max="17" width="0" hidden="1" customWidth="1"/>
  </cols>
  <sheetData>
    <row r="1" spans="1:17" ht="16.2" x14ac:dyDescent="0.2">
      <c r="B1" s="20"/>
      <c r="C1" s="20"/>
      <c r="D1" s="20"/>
      <c r="E1" s="135" t="s">
        <v>204</v>
      </c>
      <c r="F1" s="135"/>
      <c r="G1" s="20"/>
    </row>
    <row r="2" spans="1:17" x14ac:dyDescent="0.2">
      <c r="B2" s="20"/>
      <c r="C2" s="20"/>
      <c r="D2" s="20"/>
      <c r="E2" s="20"/>
      <c r="F2" s="20"/>
      <c r="G2" s="20"/>
    </row>
    <row r="3" spans="1:17" ht="52.8" customHeight="1" x14ac:dyDescent="0.2">
      <c r="B3" s="20"/>
      <c r="C3" s="20"/>
      <c r="D3" s="20"/>
      <c r="E3" s="20"/>
      <c r="F3" s="20"/>
      <c r="G3" s="48" t="s">
        <v>110</v>
      </c>
      <c r="H3" s="447" t="str">
        <f>CONCATENATE(,基本項目!D10)</f>
        <v/>
      </c>
      <c r="I3" s="447"/>
    </row>
    <row r="5" spans="1:17" ht="18.75" customHeight="1" x14ac:dyDescent="0.2">
      <c r="E5" s="442" t="s">
        <v>108</v>
      </c>
      <c r="F5" s="443" t="s">
        <v>205</v>
      </c>
      <c r="G5" s="444" t="s">
        <v>207</v>
      </c>
      <c r="H5" s="444"/>
      <c r="I5" s="445" t="s">
        <v>88</v>
      </c>
    </row>
    <row r="6" spans="1:17" ht="18.75" customHeight="1" x14ac:dyDescent="0.2">
      <c r="A6" s="7" t="e">
        <f>DGET(選挙人氏名!A:AB,1,M6:N7)</f>
        <v>#NUM!</v>
      </c>
      <c r="B6" s="57">
        <f>IF('７　経費請求書'!G1="岡山県",0,100+VLOOKUP('７　経費請求書'!G1,コード表!$A$2:$B$32,2,FALSE))</f>
        <v>101</v>
      </c>
      <c r="C6" s="57" t="e">
        <f>DGET(選挙人氏名!A:AD,1,P6:Q7)</f>
        <v>#NUM!</v>
      </c>
      <c r="D6" s="57">
        <v>1</v>
      </c>
      <c r="E6" s="442"/>
      <c r="F6" s="443"/>
      <c r="G6" s="50" t="s">
        <v>206</v>
      </c>
      <c r="H6" s="51" t="s">
        <v>152</v>
      </c>
      <c r="I6" s="446"/>
      <c r="M6" s="52" t="s">
        <v>179</v>
      </c>
      <c r="N6" s="52" t="s">
        <v>208</v>
      </c>
      <c r="P6" s="52" t="s">
        <v>236</v>
      </c>
      <c r="Q6" s="52" t="s">
        <v>237</v>
      </c>
    </row>
    <row r="7" spans="1:17" ht="37.5" customHeight="1" x14ac:dyDescent="0.2">
      <c r="A7" s="7">
        <v>1</v>
      </c>
      <c r="B7" s="14" t="e">
        <f t="dataTable" ref="B7:B36" dt2D="1" dtr="1" r1="M7" r2="N7"/>
        <v>#VALUE!</v>
      </c>
      <c r="C7" s="7">
        <v>1</v>
      </c>
      <c r="D7" s="14" t="e">
        <f t="dataTable" ref="D7:D36" dt2D="1" dtr="1" r1="P7" r2="Q7"/>
        <v>#VALUE!</v>
      </c>
      <c r="E7" s="49">
        <v>1</v>
      </c>
      <c r="F7" s="136" t="str">
        <f>IFERROR(VLOOKUP(IF('７　経費請求書'!$G$1="岡山県",D7,B7),選挙人氏名!A:T,12,FALSE),"")</f>
        <v/>
      </c>
      <c r="G7" s="69" t="str">
        <f>IFERROR(VLOOKUP(IF('７　経費請求書'!$G$1="岡山県",D7,B7),選挙人氏名!A:T,19,FALSE),"")</f>
        <v/>
      </c>
      <c r="H7" s="55" t="str">
        <f>IFERROR(VLOOKUP(IF('７　経費請求書'!$G$1="岡山県",D7,B7),選挙人氏名!A:T,4,FALSE),"")</f>
        <v/>
      </c>
      <c r="I7" s="54"/>
      <c r="M7" s="7"/>
      <c r="N7" s="7"/>
      <c r="P7" s="7"/>
      <c r="Q7" s="7"/>
    </row>
    <row r="8" spans="1:17" ht="37.5" customHeight="1" x14ac:dyDescent="0.2">
      <c r="A8" s="7">
        <v>2</v>
      </c>
      <c r="B8" s="14" t="e">
        <v>#VALUE!</v>
      </c>
      <c r="C8" s="7">
        <v>2</v>
      </c>
      <c r="D8" s="14" t="e">
        <v>#VALUE!</v>
      </c>
      <c r="E8" s="49">
        <v>2</v>
      </c>
      <c r="F8" s="136" t="str">
        <f>IFERROR(VLOOKUP(IF('７　経費請求書'!$G$1="岡山県",D8,B8),選挙人氏名!A:T,12,FALSE),"")</f>
        <v/>
      </c>
      <c r="G8" s="69" t="str">
        <f>IFERROR(VLOOKUP(IF('７　経費請求書'!$G$1="岡山県",D8,B8),選挙人氏名!A:T,19,FALSE),"")</f>
        <v/>
      </c>
      <c r="H8" s="55" t="str">
        <f>IFERROR(VLOOKUP(IF('７　経費請求書'!$G$1="岡山県",D8,B8),選挙人氏名!A:T,4,FALSE),"")</f>
        <v/>
      </c>
      <c r="I8" s="54"/>
    </row>
    <row r="9" spans="1:17" ht="37.5" customHeight="1" x14ac:dyDescent="0.2">
      <c r="A9" s="7">
        <v>3</v>
      </c>
      <c r="B9" s="14" t="e">
        <v>#VALUE!</v>
      </c>
      <c r="C9" s="7">
        <v>3</v>
      </c>
      <c r="D9" s="14" t="e">
        <v>#VALUE!</v>
      </c>
      <c r="E9" s="49">
        <v>3</v>
      </c>
      <c r="F9" s="136" t="str">
        <f>IFERROR(VLOOKUP(IF('７　経費請求書'!$G$1="岡山県",D9,B9),選挙人氏名!A:T,12,FALSE),"")</f>
        <v/>
      </c>
      <c r="G9" s="69" t="str">
        <f>IFERROR(VLOOKUP(IF('７　経費請求書'!$G$1="岡山県",D9,B9),選挙人氏名!A:T,19,FALSE),"")</f>
        <v/>
      </c>
      <c r="H9" s="55" t="str">
        <f>IFERROR(VLOOKUP(IF('７　経費請求書'!$G$1="岡山県",D9,B9),選挙人氏名!A:T,4,FALSE),"")</f>
        <v/>
      </c>
      <c r="I9" s="54"/>
    </row>
    <row r="10" spans="1:17" ht="37.5" customHeight="1" x14ac:dyDescent="0.2">
      <c r="A10" s="7">
        <v>4</v>
      </c>
      <c r="B10" s="14" t="e">
        <v>#VALUE!</v>
      </c>
      <c r="C10" s="7">
        <v>4</v>
      </c>
      <c r="D10" s="14" t="e">
        <v>#VALUE!</v>
      </c>
      <c r="E10" s="49">
        <v>4</v>
      </c>
      <c r="F10" s="136" t="str">
        <f>IFERROR(VLOOKUP(IF('７　経費請求書'!$G$1="岡山県",D10,B10),選挙人氏名!A:T,12,FALSE),"")</f>
        <v/>
      </c>
      <c r="G10" s="69" t="str">
        <f>IFERROR(VLOOKUP(IF('７　経費請求書'!$G$1="岡山県",D10,B10),選挙人氏名!A:T,19,FALSE),"")</f>
        <v/>
      </c>
      <c r="H10" s="55" t="str">
        <f>IFERROR(VLOOKUP(IF('７　経費請求書'!$G$1="岡山県",D10,B10),選挙人氏名!A:T,4,FALSE),"")</f>
        <v/>
      </c>
      <c r="I10" s="54"/>
    </row>
    <row r="11" spans="1:17" ht="37.5" customHeight="1" x14ac:dyDescent="0.2">
      <c r="A11" s="7">
        <v>5</v>
      </c>
      <c r="B11" s="14" t="e">
        <v>#VALUE!</v>
      </c>
      <c r="C11" s="7">
        <v>5</v>
      </c>
      <c r="D11" s="14" t="e">
        <v>#VALUE!</v>
      </c>
      <c r="E11" s="49">
        <v>5</v>
      </c>
      <c r="F11" s="136" t="str">
        <f>IFERROR(VLOOKUP(IF('７　経費請求書'!$G$1="岡山県",D11,B11),選挙人氏名!A:T,12,FALSE),"")</f>
        <v/>
      </c>
      <c r="G11" s="69" t="str">
        <f>IFERROR(VLOOKUP(IF('７　経費請求書'!$G$1="岡山県",D11,B11),選挙人氏名!A:T,19,FALSE),"")</f>
        <v/>
      </c>
      <c r="H11" s="55" t="str">
        <f>IFERROR(VLOOKUP(IF('７　経費請求書'!$G$1="岡山県",D11,B11),選挙人氏名!A:T,4,FALSE),"")</f>
        <v/>
      </c>
      <c r="I11" s="54"/>
    </row>
    <row r="12" spans="1:17" ht="37.5" customHeight="1" x14ac:dyDescent="0.2">
      <c r="A12" s="7">
        <v>6</v>
      </c>
      <c r="B12" s="14" t="e">
        <v>#VALUE!</v>
      </c>
      <c r="C12" s="7">
        <v>6</v>
      </c>
      <c r="D12" s="14" t="e">
        <v>#VALUE!</v>
      </c>
      <c r="E12" s="49">
        <v>6</v>
      </c>
      <c r="F12" s="136" t="str">
        <f>IFERROR(VLOOKUP(IF('７　経費請求書'!$G$1="岡山県",D12,B12),選挙人氏名!A:T,12,FALSE),"")</f>
        <v/>
      </c>
      <c r="G12" s="69" t="str">
        <f>IFERROR(VLOOKUP(IF('７　経費請求書'!$G$1="岡山県",D12,B12),選挙人氏名!A:T,19,FALSE),"")</f>
        <v/>
      </c>
      <c r="H12" s="55" t="str">
        <f>IFERROR(VLOOKUP(IF('７　経費請求書'!$G$1="岡山県",D12,B12),選挙人氏名!A:T,4,FALSE),"")</f>
        <v/>
      </c>
      <c r="I12" s="54"/>
    </row>
    <row r="13" spans="1:17" ht="37.5" customHeight="1" x14ac:dyDescent="0.2">
      <c r="A13" s="7">
        <v>7</v>
      </c>
      <c r="B13" s="14" t="e">
        <v>#VALUE!</v>
      </c>
      <c r="C13" s="7">
        <v>7</v>
      </c>
      <c r="D13" s="14" t="e">
        <v>#VALUE!</v>
      </c>
      <c r="E13" s="49">
        <v>7</v>
      </c>
      <c r="F13" s="136" t="str">
        <f>IFERROR(VLOOKUP(IF('７　経費請求書'!$G$1="岡山県",D13,B13),選挙人氏名!A:T,12,FALSE),"")</f>
        <v/>
      </c>
      <c r="G13" s="69" t="str">
        <f>IFERROR(VLOOKUP(IF('７　経費請求書'!$G$1="岡山県",D13,B13),選挙人氏名!A:T,19,FALSE),"")</f>
        <v/>
      </c>
      <c r="H13" s="55" t="str">
        <f>IFERROR(VLOOKUP(IF('７　経費請求書'!$G$1="岡山県",D13,B13),選挙人氏名!A:T,4,FALSE),"")</f>
        <v/>
      </c>
      <c r="I13" s="54"/>
    </row>
    <row r="14" spans="1:17" ht="37.5" customHeight="1" x14ac:dyDescent="0.2">
      <c r="A14" s="7">
        <v>8</v>
      </c>
      <c r="B14" s="14" t="e">
        <v>#VALUE!</v>
      </c>
      <c r="C14" s="7">
        <v>8</v>
      </c>
      <c r="D14" s="14" t="e">
        <v>#VALUE!</v>
      </c>
      <c r="E14" s="49">
        <v>8</v>
      </c>
      <c r="F14" s="136" t="str">
        <f>IFERROR(VLOOKUP(IF('７　経費請求書'!$G$1="岡山県",D14,B14),選挙人氏名!A:T,12,FALSE),"")</f>
        <v/>
      </c>
      <c r="G14" s="69" t="str">
        <f>IFERROR(VLOOKUP(IF('７　経費請求書'!$G$1="岡山県",D14,B14),選挙人氏名!A:T,19,FALSE),"")</f>
        <v/>
      </c>
      <c r="H14" s="55" t="str">
        <f>IFERROR(VLOOKUP(IF('７　経費請求書'!$G$1="岡山県",D14,B14),選挙人氏名!A:T,4,FALSE),"")</f>
        <v/>
      </c>
      <c r="I14" s="54"/>
    </row>
    <row r="15" spans="1:17" ht="37.5" customHeight="1" x14ac:dyDescent="0.2">
      <c r="A15" s="7">
        <v>9</v>
      </c>
      <c r="B15" s="14" t="e">
        <v>#VALUE!</v>
      </c>
      <c r="C15" s="7">
        <v>9</v>
      </c>
      <c r="D15" s="14" t="e">
        <v>#VALUE!</v>
      </c>
      <c r="E15" s="49">
        <v>9</v>
      </c>
      <c r="F15" s="136" t="str">
        <f>IFERROR(VLOOKUP(IF('７　経費請求書'!$G$1="岡山県",D15,B15),選挙人氏名!A:T,12,FALSE),"")</f>
        <v/>
      </c>
      <c r="G15" s="69" t="str">
        <f>IFERROR(VLOOKUP(IF('７　経費請求書'!$G$1="岡山県",D15,B15),選挙人氏名!A:T,19,FALSE),"")</f>
        <v/>
      </c>
      <c r="H15" s="55" t="str">
        <f>IFERROR(VLOOKUP(IF('７　経費請求書'!$G$1="岡山県",D15,B15),選挙人氏名!A:T,4,FALSE),"")</f>
        <v/>
      </c>
      <c r="I15" s="54"/>
    </row>
    <row r="16" spans="1:17" ht="37.5" customHeight="1" x14ac:dyDescent="0.2">
      <c r="A16" s="7">
        <v>10</v>
      </c>
      <c r="B16" s="14" t="e">
        <v>#VALUE!</v>
      </c>
      <c r="C16" s="7">
        <v>10</v>
      </c>
      <c r="D16" s="14" t="e">
        <v>#VALUE!</v>
      </c>
      <c r="E16" s="49">
        <v>10</v>
      </c>
      <c r="F16" s="136" t="str">
        <f>IFERROR(VLOOKUP(IF('７　経費請求書'!$G$1="岡山県",D16,B16),選挙人氏名!A:T,12,FALSE),"")</f>
        <v/>
      </c>
      <c r="G16" s="69" t="str">
        <f>IFERROR(VLOOKUP(IF('７　経費請求書'!$G$1="岡山県",D16,B16),選挙人氏名!A:T,19,FALSE),"")</f>
        <v/>
      </c>
      <c r="H16" s="55" t="str">
        <f>IFERROR(VLOOKUP(IF('７　経費請求書'!$G$1="岡山県",D16,B16),選挙人氏名!A:T,4,FALSE),"")</f>
        <v/>
      </c>
      <c r="I16" s="54"/>
    </row>
    <row r="17" spans="1:9" ht="37.5" customHeight="1" x14ac:dyDescent="0.2">
      <c r="A17" s="7">
        <v>11</v>
      </c>
      <c r="B17" s="14" t="e">
        <v>#VALUE!</v>
      </c>
      <c r="C17" s="7">
        <v>11</v>
      </c>
      <c r="D17" s="14" t="e">
        <v>#VALUE!</v>
      </c>
      <c r="E17" s="49">
        <v>11</v>
      </c>
      <c r="F17" s="136" t="str">
        <f>IFERROR(VLOOKUP(IF('７　経費請求書'!$G$1="岡山県",D17,B17),選挙人氏名!A:T,12,FALSE),"")</f>
        <v/>
      </c>
      <c r="G17" s="69" t="str">
        <f>IFERROR(VLOOKUP(IF('７　経費請求書'!$G$1="岡山県",D17,B17),選挙人氏名!A:T,19,FALSE),"")</f>
        <v/>
      </c>
      <c r="H17" s="55" t="str">
        <f>IFERROR(VLOOKUP(IF('７　経費請求書'!$G$1="岡山県",D17,B17),選挙人氏名!A:T,4,FALSE),"")</f>
        <v/>
      </c>
      <c r="I17" s="54"/>
    </row>
    <row r="18" spans="1:9" ht="37.5" customHeight="1" x14ac:dyDescent="0.2">
      <c r="A18" s="7">
        <v>12</v>
      </c>
      <c r="B18" s="14" t="e">
        <v>#VALUE!</v>
      </c>
      <c r="C18" s="7">
        <v>12</v>
      </c>
      <c r="D18" s="14" t="e">
        <v>#VALUE!</v>
      </c>
      <c r="E18" s="49">
        <v>12</v>
      </c>
      <c r="F18" s="136" t="str">
        <f>IFERROR(VLOOKUP(IF('７　経費請求書'!$G$1="岡山県",D18,B18),選挙人氏名!A:T,12,FALSE),"")</f>
        <v/>
      </c>
      <c r="G18" s="69" t="str">
        <f>IFERROR(VLOOKUP(IF('７　経費請求書'!$G$1="岡山県",D18,B18),選挙人氏名!A:T,19,FALSE),"")</f>
        <v/>
      </c>
      <c r="H18" s="55" t="str">
        <f>IFERROR(VLOOKUP(IF('７　経費請求書'!$G$1="岡山県",D18,B18),選挙人氏名!A:T,4,FALSE),"")</f>
        <v/>
      </c>
      <c r="I18" s="54"/>
    </row>
    <row r="19" spans="1:9" ht="37.5" customHeight="1" x14ac:dyDescent="0.2">
      <c r="A19" s="7">
        <v>13</v>
      </c>
      <c r="B19" s="14" t="e">
        <v>#VALUE!</v>
      </c>
      <c r="C19" s="7">
        <v>13</v>
      </c>
      <c r="D19" s="14" t="e">
        <v>#VALUE!</v>
      </c>
      <c r="E19" s="49">
        <v>13</v>
      </c>
      <c r="F19" s="136" t="str">
        <f>IFERROR(VLOOKUP(IF('７　経費請求書'!$G$1="岡山県",D19,B19),選挙人氏名!A:T,12,FALSE),"")</f>
        <v/>
      </c>
      <c r="G19" s="69" t="str">
        <f>IFERROR(VLOOKUP(IF('７　経費請求書'!$G$1="岡山県",D19,B19),選挙人氏名!A:T,19,FALSE),"")</f>
        <v/>
      </c>
      <c r="H19" s="55" t="str">
        <f>IFERROR(VLOOKUP(IF('７　経費請求書'!$G$1="岡山県",D19,B19),選挙人氏名!A:T,4,FALSE),"")</f>
        <v/>
      </c>
      <c r="I19" s="54"/>
    </row>
    <row r="20" spans="1:9" ht="37.5" customHeight="1" x14ac:dyDescent="0.2">
      <c r="A20" s="7">
        <v>14</v>
      </c>
      <c r="B20" s="14" t="e">
        <v>#VALUE!</v>
      </c>
      <c r="C20" s="7">
        <v>14</v>
      </c>
      <c r="D20" s="14" t="e">
        <v>#VALUE!</v>
      </c>
      <c r="E20" s="49">
        <v>14</v>
      </c>
      <c r="F20" s="136" t="str">
        <f>IFERROR(VLOOKUP(IF('７　経費請求書'!$G$1="岡山県",D20,B20),選挙人氏名!A:T,12,FALSE),"")</f>
        <v/>
      </c>
      <c r="G20" s="69" t="str">
        <f>IFERROR(VLOOKUP(IF('７　経費請求書'!$G$1="岡山県",D20,B20),選挙人氏名!A:T,19,FALSE),"")</f>
        <v/>
      </c>
      <c r="H20" s="55" t="str">
        <f>IFERROR(VLOOKUP(IF('７　経費請求書'!$G$1="岡山県",D20,B20),選挙人氏名!A:T,4,FALSE),"")</f>
        <v/>
      </c>
      <c r="I20" s="54"/>
    </row>
    <row r="21" spans="1:9" ht="37.5" customHeight="1" x14ac:dyDescent="0.2">
      <c r="A21" s="7">
        <v>15</v>
      </c>
      <c r="B21" s="14" t="e">
        <v>#VALUE!</v>
      </c>
      <c r="C21" s="7">
        <v>15</v>
      </c>
      <c r="D21" s="14" t="e">
        <v>#VALUE!</v>
      </c>
      <c r="E21" s="49">
        <v>15</v>
      </c>
      <c r="F21" s="136" t="str">
        <f>IFERROR(VLOOKUP(IF('７　経費請求書'!$G$1="岡山県",D21,B21),選挙人氏名!A:T,12,FALSE),"")</f>
        <v/>
      </c>
      <c r="G21" s="69" t="str">
        <f>IFERROR(VLOOKUP(IF('７　経費請求書'!$G$1="岡山県",D21,B21),選挙人氏名!A:T,19,FALSE),"")</f>
        <v/>
      </c>
      <c r="H21" s="55" t="str">
        <f>IFERROR(VLOOKUP(IF('７　経費請求書'!$G$1="岡山県",D21,B21),選挙人氏名!A:T,4,FALSE),"")</f>
        <v/>
      </c>
      <c r="I21" s="54"/>
    </row>
    <row r="22" spans="1:9" ht="37.5" customHeight="1" x14ac:dyDescent="0.2">
      <c r="A22" s="7">
        <v>16</v>
      </c>
      <c r="B22" s="14" t="e">
        <v>#VALUE!</v>
      </c>
      <c r="C22" s="7">
        <v>16</v>
      </c>
      <c r="D22" s="14" t="e">
        <v>#VALUE!</v>
      </c>
      <c r="E22" s="49">
        <v>16</v>
      </c>
      <c r="F22" s="136" t="str">
        <f>IFERROR(VLOOKUP(IF('７　経費請求書'!$G$1="岡山県",D22,B22),選挙人氏名!A:T,12,FALSE),"")</f>
        <v/>
      </c>
      <c r="G22" s="69" t="str">
        <f>IFERROR(VLOOKUP(IF('７　経費請求書'!$G$1="岡山県",D22,B22),選挙人氏名!A:T,19,FALSE),"")</f>
        <v/>
      </c>
      <c r="H22" s="55" t="str">
        <f>IFERROR(VLOOKUP(IF('７　経費請求書'!$G$1="岡山県",D22,B22),選挙人氏名!A:T,4,FALSE),"")</f>
        <v/>
      </c>
      <c r="I22" s="54"/>
    </row>
    <row r="23" spans="1:9" ht="37.5" customHeight="1" x14ac:dyDescent="0.2">
      <c r="A23" s="7">
        <v>17</v>
      </c>
      <c r="B23" s="14" t="e">
        <v>#VALUE!</v>
      </c>
      <c r="C23" s="7">
        <v>17</v>
      </c>
      <c r="D23" s="14" t="e">
        <v>#VALUE!</v>
      </c>
      <c r="E23" s="49">
        <v>17</v>
      </c>
      <c r="F23" s="136" t="str">
        <f>IFERROR(VLOOKUP(IF('７　経費請求書'!$G$1="岡山県",D23,B23),選挙人氏名!A:T,12,FALSE),"")</f>
        <v/>
      </c>
      <c r="G23" s="69" t="str">
        <f>IFERROR(VLOOKUP(IF('７　経費請求書'!$G$1="岡山県",D23,B23),選挙人氏名!A:T,19,FALSE),"")</f>
        <v/>
      </c>
      <c r="H23" s="55" t="str">
        <f>IFERROR(VLOOKUP(IF('７　経費請求書'!$G$1="岡山県",D23,B23),選挙人氏名!A:T,4,FALSE),"")</f>
        <v/>
      </c>
      <c r="I23" s="54"/>
    </row>
    <row r="24" spans="1:9" ht="37.5" customHeight="1" x14ac:dyDescent="0.2">
      <c r="A24" s="7">
        <v>18</v>
      </c>
      <c r="B24" s="14" t="e">
        <v>#VALUE!</v>
      </c>
      <c r="C24" s="7">
        <v>18</v>
      </c>
      <c r="D24" s="14" t="e">
        <v>#VALUE!</v>
      </c>
      <c r="E24" s="49">
        <v>18</v>
      </c>
      <c r="F24" s="136" t="str">
        <f>IFERROR(VLOOKUP(IF('７　経費請求書'!$G$1="岡山県",D24,B24),選挙人氏名!A:T,12,FALSE),"")</f>
        <v/>
      </c>
      <c r="G24" s="69" t="str">
        <f>IFERROR(VLOOKUP(IF('７　経費請求書'!$G$1="岡山県",D24,B24),選挙人氏名!A:T,19,FALSE),"")</f>
        <v/>
      </c>
      <c r="H24" s="55" t="str">
        <f>IFERROR(VLOOKUP(IF('７　経費請求書'!$G$1="岡山県",D24,B24),選挙人氏名!A:T,4,FALSE),"")</f>
        <v/>
      </c>
      <c r="I24" s="54"/>
    </row>
    <row r="25" spans="1:9" ht="37.5" customHeight="1" x14ac:dyDescent="0.2">
      <c r="A25" s="7">
        <v>19</v>
      </c>
      <c r="B25" s="14" t="e">
        <v>#VALUE!</v>
      </c>
      <c r="C25" s="7">
        <v>19</v>
      </c>
      <c r="D25" s="14" t="e">
        <v>#VALUE!</v>
      </c>
      <c r="E25" s="49">
        <v>19</v>
      </c>
      <c r="F25" s="136" t="str">
        <f>IFERROR(VLOOKUP(IF('７　経費請求書'!$G$1="岡山県",D25,B25),選挙人氏名!A:T,12,FALSE),"")</f>
        <v/>
      </c>
      <c r="G25" s="69" t="str">
        <f>IFERROR(VLOOKUP(IF('７　経費請求書'!$G$1="岡山県",D25,B25),選挙人氏名!A:T,19,FALSE),"")</f>
        <v/>
      </c>
      <c r="H25" s="55" t="str">
        <f>IFERROR(VLOOKUP(IF('７　経費請求書'!$G$1="岡山県",D25,B25),選挙人氏名!A:T,4,FALSE),"")</f>
        <v/>
      </c>
      <c r="I25" s="54"/>
    </row>
    <row r="26" spans="1:9" ht="37.5" customHeight="1" x14ac:dyDescent="0.2">
      <c r="A26" s="7">
        <v>20</v>
      </c>
      <c r="B26" s="14" t="e">
        <v>#VALUE!</v>
      </c>
      <c r="C26" s="7">
        <v>20</v>
      </c>
      <c r="D26" s="14" t="e">
        <v>#VALUE!</v>
      </c>
      <c r="E26" s="49">
        <v>20</v>
      </c>
      <c r="F26" s="136" t="str">
        <f>IFERROR(VLOOKUP(IF('７　経費請求書'!$G$1="岡山県",D26,B26),選挙人氏名!A:T,12,FALSE),"")</f>
        <v/>
      </c>
      <c r="G26" s="69" t="str">
        <f>IFERROR(VLOOKUP(IF('７　経費請求書'!$G$1="岡山県",D26,B26),選挙人氏名!A:T,19,FALSE),"")</f>
        <v/>
      </c>
      <c r="H26" s="55" t="str">
        <f>IFERROR(VLOOKUP(IF('７　経費請求書'!$G$1="岡山県",D26,B26),選挙人氏名!A:T,4,FALSE),"")</f>
        <v/>
      </c>
      <c r="I26" s="54"/>
    </row>
    <row r="27" spans="1:9" ht="37.5" customHeight="1" x14ac:dyDescent="0.2">
      <c r="A27" s="7">
        <v>21</v>
      </c>
      <c r="B27" s="14" t="e">
        <v>#VALUE!</v>
      </c>
      <c r="C27" s="7">
        <v>21</v>
      </c>
      <c r="D27" s="14" t="e">
        <v>#VALUE!</v>
      </c>
      <c r="E27" s="49">
        <v>21</v>
      </c>
      <c r="F27" s="136" t="str">
        <f>IFERROR(VLOOKUP(IF('７　経費請求書'!$G$1="岡山県",D27,B27),選挙人氏名!A:T,12,FALSE),"")</f>
        <v/>
      </c>
      <c r="G27" s="69" t="str">
        <f>IFERROR(VLOOKUP(IF('７　経費請求書'!$G$1="岡山県",D27,B27),選挙人氏名!A:T,19,FALSE),"")</f>
        <v/>
      </c>
      <c r="H27" s="55" t="str">
        <f>IFERROR(VLOOKUP(IF('７　経費請求書'!$G$1="岡山県",D27,B27),選挙人氏名!A:T,4,FALSE),"")</f>
        <v/>
      </c>
      <c r="I27" s="54"/>
    </row>
    <row r="28" spans="1:9" ht="37.5" customHeight="1" x14ac:dyDescent="0.2">
      <c r="A28" s="7">
        <v>22</v>
      </c>
      <c r="B28" s="14" t="e">
        <v>#VALUE!</v>
      </c>
      <c r="C28" s="7">
        <v>22</v>
      </c>
      <c r="D28" s="14" t="e">
        <v>#VALUE!</v>
      </c>
      <c r="E28" s="49">
        <v>22</v>
      </c>
      <c r="F28" s="136" t="str">
        <f>IFERROR(VLOOKUP(IF('７　経費請求書'!$G$1="岡山県",D28,B28),選挙人氏名!A:T,12,FALSE),"")</f>
        <v/>
      </c>
      <c r="G28" s="69" t="str">
        <f>IFERROR(VLOOKUP(IF('７　経費請求書'!$G$1="岡山県",D28,B28),選挙人氏名!A:T,19,FALSE),"")</f>
        <v/>
      </c>
      <c r="H28" s="55" t="str">
        <f>IFERROR(VLOOKUP(IF('７　経費請求書'!$G$1="岡山県",D28,B28),選挙人氏名!A:T,4,FALSE),"")</f>
        <v/>
      </c>
      <c r="I28" s="54"/>
    </row>
    <row r="29" spans="1:9" ht="37.5" customHeight="1" x14ac:dyDescent="0.2">
      <c r="A29" s="7">
        <v>23</v>
      </c>
      <c r="B29" s="14" t="e">
        <v>#VALUE!</v>
      </c>
      <c r="C29" s="7">
        <v>23</v>
      </c>
      <c r="D29" s="14" t="e">
        <v>#VALUE!</v>
      </c>
      <c r="E29" s="49">
        <v>23</v>
      </c>
      <c r="F29" s="136" t="str">
        <f>IFERROR(VLOOKUP(IF('７　経費請求書'!$G$1="岡山県",D29,B29),選挙人氏名!A:T,12,FALSE),"")</f>
        <v/>
      </c>
      <c r="G29" s="69" t="str">
        <f>IFERROR(VLOOKUP(IF('７　経費請求書'!$G$1="岡山県",D29,B29),選挙人氏名!A:T,19,FALSE),"")</f>
        <v/>
      </c>
      <c r="H29" s="55" t="str">
        <f>IFERROR(VLOOKUP(IF('７　経費請求書'!$G$1="岡山県",D29,B29),選挙人氏名!A:T,4,FALSE),"")</f>
        <v/>
      </c>
      <c r="I29" s="54"/>
    </row>
    <row r="30" spans="1:9" ht="37.5" customHeight="1" x14ac:dyDescent="0.2">
      <c r="A30" s="7">
        <v>24</v>
      </c>
      <c r="B30" s="14" t="e">
        <v>#VALUE!</v>
      </c>
      <c r="C30" s="7">
        <v>24</v>
      </c>
      <c r="D30" s="14" t="e">
        <v>#VALUE!</v>
      </c>
      <c r="E30" s="49">
        <v>24</v>
      </c>
      <c r="F30" s="136" t="str">
        <f>IFERROR(VLOOKUP(IF('７　経費請求書'!$G$1="岡山県",D30,B30),選挙人氏名!A:T,12,FALSE),"")</f>
        <v/>
      </c>
      <c r="G30" s="69" t="str">
        <f>IFERROR(VLOOKUP(IF('７　経費請求書'!$G$1="岡山県",D30,B30),選挙人氏名!A:T,19,FALSE),"")</f>
        <v/>
      </c>
      <c r="H30" s="55" t="str">
        <f>IFERROR(VLOOKUP(IF('７　経費請求書'!$G$1="岡山県",D30,B30),選挙人氏名!A:T,4,FALSE),"")</f>
        <v/>
      </c>
      <c r="I30" s="54"/>
    </row>
    <row r="31" spans="1:9" ht="37.5" customHeight="1" x14ac:dyDescent="0.2">
      <c r="A31" s="7">
        <v>25</v>
      </c>
      <c r="B31" s="14" t="e">
        <v>#VALUE!</v>
      </c>
      <c r="C31" s="7">
        <v>25</v>
      </c>
      <c r="D31" s="14" t="e">
        <v>#VALUE!</v>
      </c>
      <c r="E31" s="49">
        <v>25</v>
      </c>
      <c r="F31" s="136" t="str">
        <f>IFERROR(VLOOKUP(IF('７　経費請求書'!$G$1="岡山県",D31,B31),選挙人氏名!A:T,12,FALSE),"")</f>
        <v/>
      </c>
      <c r="G31" s="69" t="str">
        <f>IFERROR(VLOOKUP(IF('７　経費請求書'!$G$1="岡山県",D31,B31),選挙人氏名!A:T,19,FALSE),"")</f>
        <v/>
      </c>
      <c r="H31" s="55" t="str">
        <f>IFERROR(VLOOKUP(IF('７　経費請求書'!$G$1="岡山県",D31,B31),選挙人氏名!A:T,4,FALSE),"")</f>
        <v/>
      </c>
      <c r="I31" s="54"/>
    </row>
    <row r="32" spans="1:9" ht="37.5" customHeight="1" x14ac:dyDescent="0.2">
      <c r="A32" s="7">
        <v>26</v>
      </c>
      <c r="B32" s="14" t="e">
        <v>#VALUE!</v>
      </c>
      <c r="C32" s="7">
        <v>26</v>
      </c>
      <c r="D32" s="14" t="e">
        <v>#VALUE!</v>
      </c>
      <c r="E32" s="49">
        <v>26</v>
      </c>
      <c r="F32" s="136" t="str">
        <f>IFERROR(VLOOKUP(IF('７　経費請求書'!$G$1="岡山県",D32,B32),選挙人氏名!A:T,12,FALSE),"")</f>
        <v/>
      </c>
      <c r="G32" s="69" t="str">
        <f>IFERROR(VLOOKUP(IF('７　経費請求書'!$G$1="岡山県",D32,B32),選挙人氏名!A:T,19,FALSE),"")</f>
        <v/>
      </c>
      <c r="H32" s="55" t="str">
        <f>IFERROR(VLOOKUP(IF('７　経費請求書'!$G$1="岡山県",D32,B32),選挙人氏名!A:T,4,FALSE),"")</f>
        <v/>
      </c>
      <c r="I32" s="54"/>
    </row>
    <row r="33" spans="1:9" ht="37.5" customHeight="1" x14ac:dyDescent="0.2">
      <c r="A33" s="7">
        <v>27</v>
      </c>
      <c r="B33" s="14" t="e">
        <v>#VALUE!</v>
      </c>
      <c r="C33" s="7">
        <v>27</v>
      </c>
      <c r="D33" s="14" t="e">
        <v>#VALUE!</v>
      </c>
      <c r="E33" s="49">
        <v>27</v>
      </c>
      <c r="F33" s="136" t="str">
        <f>IFERROR(VLOOKUP(IF('７　経費請求書'!$G$1="岡山県",D33,B33),選挙人氏名!A:T,12,FALSE),"")</f>
        <v/>
      </c>
      <c r="G33" s="69" t="str">
        <f>IFERROR(VLOOKUP(IF('７　経費請求書'!$G$1="岡山県",D33,B33),選挙人氏名!A:T,19,FALSE),"")</f>
        <v/>
      </c>
      <c r="H33" s="55" t="str">
        <f>IFERROR(VLOOKUP(IF('７　経費請求書'!$G$1="岡山県",D33,B33),選挙人氏名!A:T,4,FALSE),"")</f>
        <v/>
      </c>
      <c r="I33" s="54"/>
    </row>
    <row r="34" spans="1:9" ht="37.5" customHeight="1" x14ac:dyDescent="0.2">
      <c r="A34" s="7">
        <v>28</v>
      </c>
      <c r="B34" s="14" t="e">
        <v>#VALUE!</v>
      </c>
      <c r="C34" s="7">
        <v>28</v>
      </c>
      <c r="D34" s="14" t="e">
        <v>#VALUE!</v>
      </c>
      <c r="E34" s="49">
        <v>28</v>
      </c>
      <c r="F34" s="136" t="str">
        <f>IFERROR(VLOOKUP(IF('７　経費請求書'!$G$1="岡山県",D34,B34),選挙人氏名!A:T,12,FALSE),"")</f>
        <v/>
      </c>
      <c r="G34" s="69" t="str">
        <f>IFERROR(VLOOKUP(IF('７　経費請求書'!$G$1="岡山県",D34,B34),選挙人氏名!A:T,19,FALSE),"")</f>
        <v/>
      </c>
      <c r="H34" s="55" t="str">
        <f>IFERROR(VLOOKUP(IF('７　経費請求書'!$G$1="岡山県",D34,B34),選挙人氏名!A:T,4,FALSE),"")</f>
        <v/>
      </c>
      <c r="I34" s="54"/>
    </row>
    <row r="35" spans="1:9" ht="37.5" customHeight="1" x14ac:dyDescent="0.2">
      <c r="A35" s="7">
        <v>29</v>
      </c>
      <c r="B35" s="14" t="e">
        <v>#VALUE!</v>
      </c>
      <c r="C35" s="7">
        <v>29</v>
      </c>
      <c r="D35" s="14" t="e">
        <v>#VALUE!</v>
      </c>
      <c r="E35" s="49">
        <v>29</v>
      </c>
      <c r="F35" s="136" t="str">
        <f>IFERROR(VLOOKUP(IF('７　経費請求書'!$G$1="岡山県",D35,B35),選挙人氏名!A:T,12,FALSE),"")</f>
        <v/>
      </c>
      <c r="G35" s="69" t="str">
        <f>IFERROR(VLOOKUP(IF('７　経費請求書'!$G$1="岡山県",D35,B35),選挙人氏名!A:T,19,FALSE),"")</f>
        <v/>
      </c>
      <c r="H35" s="55" t="str">
        <f>IFERROR(VLOOKUP(IF('７　経費請求書'!$G$1="岡山県",D35,B35),選挙人氏名!A:T,4,FALSE),"")</f>
        <v/>
      </c>
      <c r="I35" s="54"/>
    </row>
    <row r="36" spans="1:9" ht="37.5" customHeight="1" x14ac:dyDescent="0.2">
      <c r="A36" s="7">
        <v>30</v>
      </c>
      <c r="B36" s="14" t="e">
        <v>#VALUE!</v>
      </c>
      <c r="C36" s="7">
        <v>30</v>
      </c>
      <c r="D36" s="14" t="e">
        <v>#VALUE!</v>
      </c>
      <c r="E36" s="49">
        <v>30</v>
      </c>
      <c r="F36" s="136" t="str">
        <f>IFERROR(VLOOKUP(IF('７　経費請求書'!$G$1="岡山県",D36,B36),選挙人氏名!A:T,12,FALSE),"")</f>
        <v/>
      </c>
      <c r="G36" s="69" t="str">
        <f>IFERROR(VLOOKUP(IF('７　経費請求書'!$G$1="岡山県",D36,B36),選挙人氏名!A:T,19,FALSE),"")</f>
        <v/>
      </c>
      <c r="H36" s="55" t="str">
        <f>IFERROR(VLOOKUP(IF('７　経費請求書'!$G$1="岡山県",D36,B36),選挙人氏名!A:T,4,FALSE),"")</f>
        <v/>
      </c>
      <c r="I36" s="54"/>
    </row>
    <row r="37" spans="1:9" ht="20.25" customHeight="1" x14ac:dyDescent="0.2">
      <c r="B37" s="9"/>
      <c r="C37" s="9"/>
      <c r="D37" s="9"/>
      <c r="E37" s="71"/>
      <c r="F37" s="71"/>
      <c r="G37" s="72"/>
      <c r="H37" s="73"/>
      <c r="I37" s="75"/>
    </row>
    <row r="38" spans="1:9" ht="37.5" customHeight="1" x14ac:dyDescent="0.2"/>
    <row r="39" spans="1:9" ht="37.5" customHeight="1" x14ac:dyDescent="0.2"/>
    <row r="40" spans="1:9" ht="37.5" customHeight="1" x14ac:dyDescent="0.2"/>
    <row r="41" spans="1:9" ht="37.5" customHeight="1" x14ac:dyDescent="0.2"/>
    <row r="42" spans="1:9" ht="37.5" customHeight="1" x14ac:dyDescent="0.2"/>
    <row r="43" spans="1:9" ht="37.5" customHeight="1" x14ac:dyDescent="0.2"/>
    <row r="44" spans="1:9" ht="37.5" customHeight="1" x14ac:dyDescent="0.2"/>
    <row r="45" spans="1:9" ht="37.5" customHeight="1" x14ac:dyDescent="0.2"/>
    <row r="46" spans="1:9" ht="37.5" customHeight="1" x14ac:dyDescent="0.2"/>
    <row r="47" spans="1:9" ht="37.5" customHeight="1" x14ac:dyDescent="0.2"/>
    <row r="48" spans="1:9" ht="37.5" customHeight="1" x14ac:dyDescent="0.2"/>
    <row r="49" ht="37.5" customHeight="1" x14ac:dyDescent="0.2"/>
    <row r="50" ht="37.5" customHeight="1" x14ac:dyDescent="0.2"/>
    <row r="51" ht="37.5" customHeight="1" x14ac:dyDescent="0.2"/>
    <row r="52" ht="37.5" customHeight="1" x14ac:dyDescent="0.2"/>
    <row r="53" ht="37.5" customHeight="1" x14ac:dyDescent="0.2"/>
    <row r="54" ht="37.5" customHeight="1" x14ac:dyDescent="0.2"/>
    <row r="55" ht="37.5" customHeight="1" x14ac:dyDescent="0.2"/>
    <row r="56" ht="37.5" customHeight="1" x14ac:dyDescent="0.2"/>
    <row r="57" ht="37.5" customHeight="1" x14ac:dyDescent="0.2"/>
    <row r="58" ht="37.5" customHeight="1" x14ac:dyDescent="0.2"/>
    <row r="59" ht="37.5" customHeight="1" x14ac:dyDescent="0.2"/>
    <row r="60" ht="37.5" customHeight="1" x14ac:dyDescent="0.2"/>
    <row r="61" ht="37.5" customHeight="1" x14ac:dyDescent="0.2"/>
    <row r="62" ht="37.5" customHeight="1" x14ac:dyDescent="0.2"/>
    <row r="63" ht="37.5" customHeight="1" x14ac:dyDescent="0.2"/>
    <row r="64" ht="37.5" customHeight="1" x14ac:dyDescent="0.2"/>
    <row r="65" ht="37.5" customHeight="1" x14ac:dyDescent="0.2"/>
    <row r="66" ht="37.5" customHeight="1" x14ac:dyDescent="0.2"/>
    <row r="67" ht="37.5" customHeight="1" x14ac:dyDescent="0.2"/>
    <row r="68" ht="37.5" customHeight="1" x14ac:dyDescent="0.2"/>
    <row r="69" ht="37.5" customHeight="1" x14ac:dyDescent="0.2"/>
    <row r="70" ht="37.5" customHeight="1" x14ac:dyDescent="0.2"/>
    <row r="71" ht="37.5" customHeight="1" x14ac:dyDescent="0.2"/>
    <row r="72" ht="37.5" customHeight="1" x14ac:dyDescent="0.2"/>
  </sheetData>
  <sheetProtection algorithmName="SHA-512" hashValue="fRFeu1w+lVUGwKadE0wy9EbzSpugj5beFjQO13K4KUdaSofLJmmIrZIMCR3IcWZyl78KWcM0a+ONS60g3SXRJg==" saltValue="TmkFcBqJ/ahM1eQIBCpkew==" spinCount="100000" sheet="1" objects="1" scenarios="1" selectLockedCells="1"/>
  <mergeCells count="5">
    <mergeCell ref="E5:E6"/>
    <mergeCell ref="F5:F6"/>
    <mergeCell ref="G5:H5"/>
    <mergeCell ref="I5:I6"/>
    <mergeCell ref="H3:I3"/>
  </mergeCells>
  <phoneticPr fontId="1"/>
  <pageMargins left="0.70866141732283472" right="0.43307086614173229" top="0.74803149606299213" bottom="0.43307086614173229" header="0.31496062992125984" footer="0.31496062992125984"/>
  <pageSetup paperSize="9" scale="92" fitToHeight="0" orientation="portrait" r:id="rId1"/>
  <rowBreaks count="1" manualBreakCount="1">
    <brk id="26" min="4"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K49"/>
  <sheetViews>
    <sheetView showZeros="0" view="pageBreakPreview" zoomScale="65" zoomScaleNormal="80" zoomScaleSheetLayoutView="65" workbookViewId="0">
      <selection activeCell="AP6" sqref="AP6"/>
    </sheetView>
  </sheetViews>
  <sheetFormatPr defaultRowHeight="16.5" customHeight="1" x14ac:dyDescent="0.2"/>
  <cols>
    <col min="1" max="1" width="3.6640625" customWidth="1"/>
    <col min="2" max="2" width="10.6640625" customWidth="1"/>
    <col min="3" max="32" width="8.77734375" customWidth="1"/>
    <col min="36" max="37" width="0" hidden="1" customWidth="1"/>
  </cols>
  <sheetData>
    <row r="1" spans="1:37" ht="22.5" customHeight="1" x14ac:dyDescent="0.2">
      <c r="A1" s="111" t="s">
        <v>180</v>
      </c>
    </row>
    <row r="2" spans="1:37" ht="12" customHeight="1" x14ac:dyDescent="0.2"/>
    <row r="3" spans="1:37" ht="16.5" customHeight="1" x14ac:dyDescent="0.2">
      <c r="C3" s="9">
        <v>1</v>
      </c>
      <c r="D3" s="9">
        <v>2</v>
      </c>
      <c r="E3" s="9">
        <v>3</v>
      </c>
      <c r="F3" s="9">
        <v>4</v>
      </c>
      <c r="G3" s="9">
        <v>5</v>
      </c>
      <c r="H3" s="9">
        <v>6</v>
      </c>
      <c r="I3" s="9">
        <v>7</v>
      </c>
      <c r="J3" s="9">
        <v>8</v>
      </c>
      <c r="K3" s="9">
        <v>9</v>
      </c>
      <c r="L3" s="9">
        <v>10</v>
      </c>
      <c r="M3" s="9">
        <v>11</v>
      </c>
      <c r="N3" s="9">
        <v>12</v>
      </c>
      <c r="O3" s="9">
        <v>13</v>
      </c>
      <c r="P3" s="9">
        <v>14</v>
      </c>
      <c r="Q3" s="9">
        <v>15</v>
      </c>
      <c r="R3" s="9">
        <v>16</v>
      </c>
      <c r="S3" s="9">
        <v>17</v>
      </c>
      <c r="T3" s="9">
        <v>18</v>
      </c>
      <c r="U3" s="9">
        <v>19</v>
      </c>
      <c r="V3" s="9">
        <v>20</v>
      </c>
      <c r="W3" s="9">
        <v>21</v>
      </c>
      <c r="X3" s="9">
        <v>22</v>
      </c>
      <c r="Y3" s="9">
        <v>23</v>
      </c>
      <c r="Z3" s="9">
        <v>24</v>
      </c>
      <c r="AA3" s="9">
        <v>25</v>
      </c>
      <c r="AB3" s="9">
        <v>26</v>
      </c>
      <c r="AC3" s="9">
        <v>27</v>
      </c>
      <c r="AD3" s="9">
        <v>28</v>
      </c>
      <c r="AE3" s="9">
        <v>29</v>
      </c>
      <c r="AF3" s="9">
        <v>30</v>
      </c>
    </row>
    <row r="4" spans="1:37" ht="91.5" customHeight="1" x14ac:dyDescent="0.2">
      <c r="B4" s="109"/>
      <c r="C4" s="108" t="s">
        <v>276</v>
      </c>
      <c r="D4" s="108" t="s">
        <v>31</v>
      </c>
      <c r="E4" s="108" t="s">
        <v>32</v>
      </c>
      <c r="F4" s="108" t="s">
        <v>33</v>
      </c>
      <c r="G4" s="108" t="s">
        <v>34</v>
      </c>
      <c r="H4" s="108" t="s">
        <v>35</v>
      </c>
      <c r="I4" s="108" t="s">
        <v>36</v>
      </c>
      <c r="J4" s="108" t="s">
        <v>37</v>
      </c>
      <c r="K4" s="108" t="s">
        <v>38</v>
      </c>
      <c r="L4" s="108" t="s">
        <v>39</v>
      </c>
      <c r="M4" s="108" t="s">
        <v>41</v>
      </c>
      <c r="N4" s="108" t="s">
        <v>42</v>
      </c>
      <c r="O4" s="108" t="s">
        <v>43</v>
      </c>
      <c r="P4" s="108" t="s">
        <v>44</v>
      </c>
      <c r="Q4" s="108" t="s">
        <v>45</v>
      </c>
      <c r="R4" s="108" t="s">
        <v>46</v>
      </c>
      <c r="S4" s="108" t="s">
        <v>47</v>
      </c>
      <c r="T4" s="108" t="s">
        <v>48</v>
      </c>
      <c r="U4" s="108" t="s">
        <v>49</v>
      </c>
      <c r="V4" s="108" t="s">
        <v>50</v>
      </c>
      <c r="W4" s="108" t="s">
        <v>51</v>
      </c>
      <c r="X4" s="108" t="s">
        <v>52</v>
      </c>
      <c r="Y4" s="108" t="s">
        <v>53</v>
      </c>
      <c r="Z4" s="108" t="s">
        <v>54</v>
      </c>
      <c r="AA4" s="108" t="s">
        <v>55</v>
      </c>
      <c r="AB4" s="108" t="s">
        <v>56</v>
      </c>
      <c r="AC4" s="108" t="s">
        <v>57</v>
      </c>
      <c r="AD4" s="108" t="s">
        <v>58</v>
      </c>
      <c r="AE4" s="108" t="s">
        <v>59</v>
      </c>
      <c r="AF4" s="108" t="s">
        <v>60</v>
      </c>
      <c r="AG4" s="107" t="s">
        <v>172</v>
      </c>
    </row>
    <row r="5" spans="1:37" ht="30" hidden="1" customHeight="1" x14ac:dyDescent="0.2">
      <c r="B5" s="110">
        <f>DCOUNTA(選挙人氏名!A:X,,AJ6:AK7)</f>
        <v>32</v>
      </c>
      <c r="C5" s="14">
        <v>101</v>
      </c>
      <c r="D5" s="14">
        <v>102</v>
      </c>
      <c r="E5" s="14">
        <v>103</v>
      </c>
      <c r="F5" s="14">
        <v>104</v>
      </c>
      <c r="G5" s="14">
        <v>105</v>
      </c>
      <c r="H5" s="14">
        <v>106</v>
      </c>
      <c r="I5" s="14">
        <v>107</v>
      </c>
      <c r="J5" s="14">
        <v>108</v>
      </c>
      <c r="K5" s="14">
        <v>109</v>
      </c>
      <c r="L5" s="14">
        <v>110</v>
      </c>
      <c r="M5" s="14">
        <v>111</v>
      </c>
      <c r="N5" s="14">
        <v>112</v>
      </c>
      <c r="O5" s="14">
        <v>113</v>
      </c>
      <c r="P5" s="14">
        <v>114</v>
      </c>
      <c r="Q5" s="14">
        <v>115</v>
      </c>
      <c r="R5" s="14">
        <v>116</v>
      </c>
      <c r="S5" s="14">
        <v>117</v>
      </c>
      <c r="T5" s="14">
        <v>118</v>
      </c>
      <c r="U5" s="14">
        <v>119</v>
      </c>
      <c r="V5" s="14">
        <v>120</v>
      </c>
      <c r="W5" s="14">
        <v>121</v>
      </c>
      <c r="X5" s="14">
        <v>122</v>
      </c>
      <c r="Y5" s="14">
        <v>123</v>
      </c>
      <c r="Z5" s="14">
        <v>124</v>
      </c>
      <c r="AA5" s="14">
        <v>125</v>
      </c>
      <c r="AB5" s="14">
        <v>126</v>
      </c>
      <c r="AC5" s="14">
        <v>127</v>
      </c>
      <c r="AD5" s="14">
        <v>128</v>
      </c>
      <c r="AE5" s="14">
        <v>129</v>
      </c>
      <c r="AF5" s="14">
        <v>130</v>
      </c>
      <c r="AG5" s="106"/>
    </row>
    <row r="6" spans="1:37" ht="24" customHeight="1" x14ac:dyDescent="0.2">
      <c r="A6" s="9">
        <v>1</v>
      </c>
      <c r="B6" s="112">
        <v>45915</v>
      </c>
      <c r="C6" s="156">
        <f t="dataTable" ref="C6:AF21" dt2D="1" dtr="1" r1="AK7" r2="AJ7"/>
        <v>0</v>
      </c>
      <c r="D6" s="156">
        <v>0</v>
      </c>
      <c r="E6" s="156">
        <v>0</v>
      </c>
      <c r="F6" s="156">
        <v>0</v>
      </c>
      <c r="G6" s="156">
        <v>0</v>
      </c>
      <c r="H6" s="156">
        <v>0</v>
      </c>
      <c r="I6" s="156">
        <v>0</v>
      </c>
      <c r="J6" s="156">
        <v>0</v>
      </c>
      <c r="K6" s="156">
        <v>0</v>
      </c>
      <c r="L6" s="156">
        <v>0</v>
      </c>
      <c r="M6" s="156">
        <v>0</v>
      </c>
      <c r="N6" s="156">
        <v>0</v>
      </c>
      <c r="O6" s="156">
        <v>0</v>
      </c>
      <c r="P6" s="156">
        <v>0</v>
      </c>
      <c r="Q6" s="156">
        <v>0</v>
      </c>
      <c r="R6" s="156">
        <v>0</v>
      </c>
      <c r="S6" s="156">
        <v>0</v>
      </c>
      <c r="T6" s="156">
        <v>0</v>
      </c>
      <c r="U6" s="156">
        <v>0</v>
      </c>
      <c r="V6" s="156">
        <v>0</v>
      </c>
      <c r="W6" s="156">
        <v>0</v>
      </c>
      <c r="X6" s="156">
        <v>0</v>
      </c>
      <c r="Y6" s="156">
        <v>0</v>
      </c>
      <c r="Z6" s="156">
        <v>0</v>
      </c>
      <c r="AA6" s="156">
        <v>0</v>
      </c>
      <c r="AB6" s="156">
        <v>0</v>
      </c>
      <c r="AC6" s="156">
        <v>0</v>
      </c>
      <c r="AD6" s="156">
        <v>0</v>
      </c>
      <c r="AE6" s="156">
        <v>0</v>
      </c>
      <c r="AF6" s="156">
        <v>0</v>
      </c>
      <c r="AG6" s="157">
        <f>SUM(C6:AF6)</f>
        <v>0</v>
      </c>
      <c r="AJ6" s="17" t="s">
        <v>77</v>
      </c>
      <c r="AK6" s="52" t="s">
        <v>179</v>
      </c>
    </row>
    <row r="7" spans="1:37" ht="24" customHeight="1" x14ac:dyDescent="0.2">
      <c r="A7" s="9">
        <v>2</v>
      </c>
      <c r="B7" s="112">
        <v>45916</v>
      </c>
      <c r="C7" s="156">
        <v>0</v>
      </c>
      <c r="D7" s="156">
        <v>0</v>
      </c>
      <c r="E7" s="156">
        <v>0</v>
      </c>
      <c r="F7" s="156">
        <v>0</v>
      </c>
      <c r="G7" s="156">
        <v>0</v>
      </c>
      <c r="H7" s="156">
        <v>0</v>
      </c>
      <c r="I7" s="156">
        <v>0</v>
      </c>
      <c r="J7" s="156">
        <v>0</v>
      </c>
      <c r="K7" s="156">
        <v>0</v>
      </c>
      <c r="L7" s="156">
        <v>0</v>
      </c>
      <c r="M7" s="156">
        <v>0</v>
      </c>
      <c r="N7" s="156">
        <v>0</v>
      </c>
      <c r="O7" s="156">
        <v>0</v>
      </c>
      <c r="P7" s="156">
        <v>0</v>
      </c>
      <c r="Q7" s="156">
        <v>0</v>
      </c>
      <c r="R7" s="156">
        <v>0</v>
      </c>
      <c r="S7" s="156">
        <v>0</v>
      </c>
      <c r="T7" s="156">
        <v>0</v>
      </c>
      <c r="U7" s="156">
        <v>0</v>
      </c>
      <c r="V7" s="156">
        <v>0</v>
      </c>
      <c r="W7" s="156">
        <v>0</v>
      </c>
      <c r="X7" s="156">
        <v>0</v>
      </c>
      <c r="Y7" s="156">
        <v>0</v>
      </c>
      <c r="Z7" s="156">
        <v>0</v>
      </c>
      <c r="AA7" s="156">
        <v>0</v>
      </c>
      <c r="AB7" s="156">
        <v>0</v>
      </c>
      <c r="AC7" s="156">
        <v>0</v>
      </c>
      <c r="AD7" s="156">
        <v>0</v>
      </c>
      <c r="AE7" s="156">
        <v>0</v>
      </c>
      <c r="AF7" s="156">
        <v>0</v>
      </c>
      <c r="AG7" s="157">
        <f t="shared" ref="AG7:AG24" si="0">SUM(C7:AF7)</f>
        <v>0</v>
      </c>
      <c r="AJ7" s="7"/>
      <c r="AK7" s="7"/>
    </row>
    <row r="8" spans="1:37" ht="24" customHeight="1" x14ac:dyDescent="0.2">
      <c r="A8" s="9">
        <v>3</v>
      </c>
      <c r="B8" s="112">
        <v>45917</v>
      </c>
      <c r="C8" s="156">
        <v>0</v>
      </c>
      <c r="D8" s="156">
        <v>0</v>
      </c>
      <c r="E8" s="156">
        <v>0</v>
      </c>
      <c r="F8" s="156">
        <v>0</v>
      </c>
      <c r="G8" s="156">
        <v>0</v>
      </c>
      <c r="H8" s="156">
        <v>0</v>
      </c>
      <c r="I8" s="156">
        <v>0</v>
      </c>
      <c r="J8" s="156">
        <v>0</v>
      </c>
      <c r="K8" s="156">
        <v>0</v>
      </c>
      <c r="L8" s="156">
        <v>0</v>
      </c>
      <c r="M8" s="156">
        <v>0</v>
      </c>
      <c r="N8" s="156">
        <v>0</v>
      </c>
      <c r="O8" s="156">
        <v>0</v>
      </c>
      <c r="P8" s="156">
        <v>0</v>
      </c>
      <c r="Q8" s="156">
        <v>0</v>
      </c>
      <c r="R8" s="156">
        <v>0</v>
      </c>
      <c r="S8" s="156">
        <v>0</v>
      </c>
      <c r="T8" s="156">
        <v>0</v>
      </c>
      <c r="U8" s="156">
        <v>0</v>
      </c>
      <c r="V8" s="156">
        <v>0</v>
      </c>
      <c r="W8" s="156">
        <v>0</v>
      </c>
      <c r="X8" s="156">
        <v>0</v>
      </c>
      <c r="Y8" s="156">
        <v>0</v>
      </c>
      <c r="Z8" s="156">
        <v>0</v>
      </c>
      <c r="AA8" s="156">
        <v>0</v>
      </c>
      <c r="AB8" s="156">
        <v>0</v>
      </c>
      <c r="AC8" s="156">
        <v>0</v>
      </c>
      <c r="AD8" s="156">
        <v>0</v>
      </c>
      <c r="AE8" s="156">
        <v>0</v>
      </c>
      <c r="AF8" s="156">
        <v>0</v>
      </c>
      <c r="AG8" s="157">
        <f t="shared" si="0"/>
        <v>0</v>
      </c>
    </row>
    <row r="9" spans="1:37" ht="24" customHeight="1" x14ac:dyDescent="0.2">
      <c r="A9" s="9">
        <v>4</v>
      </c>
      <c r="B9" s="112">
        <v>45918</v>
      </c>
      <c r="C9" s="156">
        <v>0</v>
      </c>
      <c r="D9" s="156">
        <v>0</v>
      </c>
      <c r="E9" s="156">
        <v>0</v>
      </c>
      <c r="F9" s="156">
        <v>0</v>
      </c>
      <c r="G9" s="156">
        <v>0</v>
      </c>
      <c r="H9" s="156">
        <v>0</v>
      </c>
      <c r="I9" s="156">
        <v>0</v>
      </c>
      <c r="J9" s="156">
        <v>0</v>
      </c>
      <c r="K9" s="156">
        <v>0</v>
      </c>
      <c r="L9" s="156">
        <v>0</v>
      </c>
      <c r="M9" s="156">
        <v>0</v>
      </c>
      <c r="N9" s="156">
        <v>0</v>
      </c>
      <c r="O9" s="156">
        <v>0</v>
      </c>
      <c r="P9" s="156">
        <v>0</v>
      </c>
      <c r="Q9" s="156">
        <v>0</v>
      </c>
      <c r="R9" s="156">
        <v>0</v>
      </c>
      <c r="S9" s="156">
        <v>0</v>
      </c>
      <c r="T9" s="156">
        <v>0</v>
      </c>
      <c r="U9" s="156">
        <v>0</v>
      </c>
      <c r="V9" s="156">
        <v>0</v>
      </c>
      <c r="W9" s="156">
        <v>0</v>
      </c>
      <c r="X9" s="156">
        <v>0</v>
      </c>
      <c r="Y9" s="156">
        <v>0</v>
      </c>
      <c r="Z9" s="156">
        <v>0</v>
      </c>
      <c r="AA9" s="156">
        <v>0</v>
      </c>
      <c r="AB9" s="156">
        <v>0</v>
      </c>
      <c r="AC9" s="156">
        <v>0</v>
      </c>
      <c r="AD9" s="156">
        <v>0</v>
      </c>
      <c r="AE9" s="156">
        <v>0</v>
      </c>
      <c r="AF9" s="156">
        <v>0</v>
      </c>
      <c r="AG9" s="157">
        <f t="shared" si="0"/>
        <v>0</v>
      </c>
    </row>
    <row r="10" spans="1:37" ht="24" customHeight="1" x14ac:dyDescent="0.2">
      <c r="A10" s="9">
        <v>5</v>
      </c>
      <c r="B10" s="112">
        <v>45919</v>
      </c>
      <c r="C10" s="156">
        <v>0</v>
      </c>
      <c r="D10" s="156">
        <v>0</v>
      </c>
      <c r="E10" s="156">
        <v>0</v>
      </c>
      <c r="F10" s="156">
        <v>0</v>
      </c>
      <c r="G10" s="156">
        <v>0</v>
      </c>
      <c r="H10" s="156">
        <v>0</v>
      </c>
      <c r="I10" s="156">
        <v>0</v>
      </c>
      <c r="J10" s="156">
        <v>0</v>
      </c>
      <c r="K10" s="156">
        <v>0</v>
      </c>
      <c r="L10" s="156">
        <v>0</v>
      </c>
      <c r="M10" s="156">
        <v>0</v>
      </c>
      <c r="N10" s="156">
        <v>0</v>
      </c>
      <c r="O10" s="156">
        <v>0</v>
      </c>
      <c r="P10" s="156">
        <v>0</v>
      </c>
      <c r="Q10" s="156">
        <v>0</v>
      </c>
      <c r="R10" s="156">
        <v>0</v>
      </c>
      <c r="S10" s="156">
        <v>0</v>
      </c>
      <c r="T10" s="156">
        <v>0</v>
      </c>
      <c r="U10" s="156">
        <v>0</v>
      </c>
      <c r="V10" s="156">
        <v>0</v>
      </c>
      <c r="W10" s="156">
        <v>0</v>
      </c>
      <c r="X10" s="156">
        <v>0</v>
      </c>
      <c r="Y10" s="156">
        <v>0</v>
      </c>
      <c r="Z10" s="156">
        <v>0</v>
      </c>
      <c r="AA10" s="156">
        <v>0</v>
      </c>
      <c r="AB10" s="156">
        <v>0</v>
      </c>
      <c r="AC10" s="156">
        <v>0</v>
      </c>
      <c r="AD10" s="156">
        <v>0</v>
      </c>
      <c r="AE10" s="156">
        <v>0</v>
      </c>
      <c r="AF10" s="156">
        <v>0</v>
      </c>
      <c r="AG10" s="157">
        <f t="shared" si="0"/>
        <v>0</v>
      </c>
    </row>
    <row r="11" spans="1:37" ht="24" customHeight="1" x14ac:dyDescent="0.2">
      <c r="A11" s="9">
        <v>6</v>
      </c>
      <c r="B11" s="112">
        <v>45920</v>
      </c>
      <c r="C11" s="156">
        <v>0</v>
      </c>
      <c r="D11" s="156">
        <v>0</v>
      </c>
      <c r="E11" s="156">
        <v>0</v>
      </c>
      <c r="F11" s="156">
        <v>0</v>
      </c>
      <c r="G11" s="156">
        <v>0</v>
      </c>
      <c r="H11" s="156">
        <v>0</v>
      </c>
      <c r="I11" s="156">
        <v>0</v>
      </c>
      <c r="J11" s="156">
        <v>0</v>
      </c>
      <c r="K11" s="156">
        <v>0</v>
      </c>
      <c r="L11" s="156">
        <v>0</v>
      </c>
      <c r="M11" s="156">
        <v>0</v>
      </c>
      <c r="N11" s="156">
        <v>0</v>
      </c>
      <c r="O11" s="156">
        <v>0</v>
      </c>
      <c r="P11" s="156">
        <v>0</v>
      </c>
      <c r="Q11" s="156">
        <v>0</v>
      </c>
      <c r="R11" s="156">
        <v>0</v>
      </c>
      <c r="S11" s="156">
        <v>0</v>
      </c>
      <c r="T11" s="156">
        <v>0</v>
      </c>
      <c r="U11" s="156">
        <v>0</v>
      </c>
      <c r="V11" s="156">
        <v>0</v>
      </c>
      <c r="W11" s="156">
        <v>0</v>
      </c>
      <c r="X11" s="156">
        <v>0</v>
      </c>
      <c r="Y11" s="156">
        <v>0</v>
      </c>
      <c r="Z11" s="156">
        <v>0</v>
      </c>
      <c r="AA11" s="156">
        <v>0</v>
      </c>
      <c r="AB11" s="156">
        <v>0</v>
      </c>
      <c r="AC11" s="156">
        <v>0</v>
      </c>
      <c r="AD11" s="156">
        <v>0</v>
      </c>
      <c r="AE11" s="156">
        <v>0</v>
      </c>
      <c r="AF11" s="156">
        <v>0</v>
      </c>
      <c r="AG11" s="157">
        <f t="shared" si="0"/>
        <v>0</v>
      </c>
    </row>
    <row r="12" spans="1:37" ht="24" hidden="1" customHeight="1" x14ac:dyDescent="0.2">
      <c r="A12" s="9">
        <v>7</v>
      </c>
      <c r="B12" s="112">
        <v>45921</v>
      </c>
      <c r="C12" s="156">
        <v>0</v>
      </c>
      <c r="D12" s="156">
        <v>0</v>
      </c>
      <c r="E12" s="156">
        <v>0</v>
      </c>
      <c r="F12" s="156">
        <v>0</v>
      </c>
      <c r="G12" s="156">
        <v>0</v>
      </c>
      <c r="H12" s="156">
        <v>0</v>
      </c>
      <c r="I12" s="156">
        <v>0</v>
      </c>
      <c r="J12" s="156">
        <v>0</v>
      </c>
      <c r="K12" s="156">
        <v>0</v>
      </c>
      <c r="L12" s="156">
        <v>0</v>
      </c>
      <c r="M12" s="156">
        <v>0</v>
      </c>
      <c r="N12" s="156">
        <v>0</v>
      </c>
      <c r="O12" s="156">
        <v>0</v>
      </c>
      <c r="P12" s="156">
        <v>0</v>
      </c>
      <c r="Q12" s="156">
        <v>0</v>
      </c>
      <c r="R12" s="156">
        <v>0</v>
      </c>
      <c r="S12" s="156">
        <v>0</v>
      </c>
      <c r="T12" s="156">
        <v>0</v>
      </c>
      <c r="U12" s="156">
        <v>0</v>
      </c>
      <c r="V12" s="156">
        <v>0</v>
      </c>
      <c r="W12" s="156">
        <v>0</v>
      </c>
      <c r="X12" s="156">
        <v>0</v>
      </c>
      <c r="Y12" s="156">
        <v>0</v>
      </c>
      <c r="Z12" s="156">
        <v>0</v>
      </c>
      <c r="AA12" s="156">
        <v>0</v>
      </c>
      <c r="AB12" s="156">
        <v>0</v>
      </c>
      <c r="AC12" s="156">
        <v>0</v>
      </c>
      <c r="AD12" s="156">
        <v>0</v>
      </c>
      <c r="AE12" s="156">
        <v>0</v>
      </c>
      <c r="AF12" s="156">
        <v>0</v>
      </c>
      <c r="AG12" s="157">
        <f t="shared" si="0"/>
        <v>0</v>
      </c>
    </row>
    <row r="13" spans="1:37" ht="24" hidden="1" customHeight="1" x14ac:dyDescent="0.2">
      <c r="A13" s="9">
        <v>8</v>
      </c>
      <c r="B13" s="112">
        <v>45922</v>
      </c>
      <c r="C13" s="156">
        <v>0</v>
      </c>
      <c r="D13" s="156">
        <v>0</v>
      </c>
      <c r="E13" s="156">
        <v>0</v>
      </c>
      <c r="F13" s="156">
        <v>0</v>
      </c>
      <c r="G13" s="156">
        <v>0</v>
      </c>
      <c r="H13" s="156">
        <v>0</v>
      </c>
      <c r="I13" s="156">
        <v>0</v>
      </c>
      <c r="J13" s="156">
        <v>0</v>
      </c>
      <c r="K13" s="156">
        <v>0</v>
      </c>
      <c r="L13" s="156">
        <v>0</v>
      </c>
      <c r="M13" s="156">
        <v>0</v>
      </c>
      <c r="N13" s="156">
        <v>0</v>
      </c>
      <c r="O13" s="156">
        <v>0</v>
      </c>
      <c r="P13" s="156">
        <v>0</v>
      </c>
      <c r="Q13" s="156">
        <v>0</v>
      </c>
      <c r="R13" s="156">
        <v>0</v>
      </c>
      <c r="S13" s="156">
        <v>0</v>
      </c>
      <c r="T13" s="156">
        <v>0</v>
      </c>
      <c r="U13" s="156">
        <v>0</v>
      </c>
      <c r="V13" s="156">
        <v>0</v>
      </c>
      <c r="W13" s="156">
        <v>0</v>
      </c>
      <c r="X13" s="156">
        <v>0</v>
      </c>
      <c r="Y13" s="156">
        <v>0</v>
      </c>
      <c r="Z13" s="156">
        <v>0</v>
      </c>
      <c r="AA13" s="156">
        <v>0</v>
      </c>
      <c r="AB13" s="156">
        <v>0</v>
      </c>
      <c r="AC13" s="156">
        <v>0</v>
      </c>
      <c r="AD13" s="156">
        <v>0</v>
      </c>
      <c r="AE13" s="156">
        <v>0</v>
      </c>
      <c r="AF13" s="156">
        <v>0</v>
      </c>
      <c r="AG13" s="157">
        <f t="shared" si="0"/>
        <v>0</v>
      </c>
    </row>
    <row r="14" spans="1:37" ht="24" hidden="1" customHeight="1" x14ac:dyDescent="0.2">
      <c r="A14" s="9">
        <v>9</v>
      </c>
      <c r="B14" s="112">
        <v>45923</v>
      </c>
      <c r="C14" s="156">
        <v>0</v>
      </c>
      <c r="D14" s="156">
        <v>0</v>
      </c>
      <c r="E14" s="156">
        <v>0</v>
      </c>
      <c r="F14" s="156">
        <v>0</v>
      </c>
      <c r="G14" s="156">
        <v>0</v>
      </c>
      <c r="H14" s="156">
        <v>0</v>
      </c>
      <c r="I14" s="156">
        <v>0</v>
      </c>
      <c r="J14" s="156">
        <v>0</v>
      </c>
      <c r="K14" s="156">
        <v>0</v>
      </c>
      <c r="L14" s="156">
        <v>0</v>
      </c>
      <c r="M14" s="156">
        <v>0</v>
      </c>
      <c r="N14" s="156">
        <v>0</v>
      </c>
      <c r="O14" s="156">
        <v>0</v>
      </c>
      <c r="P14" s="156">
        <v>0</v>
      </c>
      <c r="Q14" s="156">
        <v>0</v>
      </c>
      <c r="R14" s="156">
        <v>0</v>
      </c>
      <c r="S14" s="156">
        <v>0</v>
      </c>
      <c r="T14" s="156">
        <v>0</v>
      </c>
      <c r="U14" s="156">
        <v>0</v>
      </c>
      <c r="V14" s="156">
        <v>0</v>
      </c>
      <c r="W14" s="156">
        <v>0</v>
      </c>
      <c r="X14" s="156">
        <v>0</v>
      </c>
      <c r="Y14" s="156">
        <v>0</v>
      </c>
      <c r="Z14" s="156">
        <v>0</v>
      </c>
      <c r="AA14" s="156">
        <v>0</v>
      </c>
      <c r="AB14" s="156">
        <v>0</v>
      </c>
      <c r="AC14" s="156">
        <v>0</v>
      </c>
      <c r="AD14" s="156">
        <v>0</v>
      </c>
      <c r="AE14" s="156">
        <v>0</v>
      </c>
      <c r="AF14" s="156">
        <v>0</v>
      </c>
      <c r="AG14" s="157">
        <f t="shared" si="0"/>
        <v>0</v>
      </c>
    </row>
    <row r="15" spans="1:37" ht="24" hidden="1" customHeight="1" x14ac:dyDescent="0.2">
      <c r="A15" s="9">
        <v>10</v>
      </c>
      <c r="B15" s="112">
        <v>45924</v>
      </c>
      <c r="C15" s="156">
        <v>0</v>
      </c>
      <c r="D15" s="156">
        <v>0</v>
      </c>
      <c r="E15" s="156">
        <v>0</v>
      </c>
      <c r="F15" s="156">
        <v>0</v>
      </c>
      <c r="G15" s="156">
        <v>0</v>
      </c>
      <c r="H15" s="156">
        <v>0</v>
      </c>
      <c r="I15" s="156">
        <v>0</v>
      </c>
      <c r="J15" s="156">
        <v>0</v>
      </c>
      <c r="K15" s="156">
        <v>0</v>
      </c>
      <c r="L15" s="156">
        <v>0</v>
      </c>
      <c r="M15" s="156">
        <v>0</v>
      </c>
      <c r="N15" s="156">
        <v>0</v>
      </c>
      <c r="O15" s="156">
        <v>0</v>
      </c>
      <c r="P15" s="156">
        <v>0</v>
      </c>
      <c r="Q15" s="156">
        <v>0</v>
      </c>
      <c r="R15" s="156">
        <v>0</v>
      </c>
      <c r="S15" s="156">
        <v>0</v>
      </c>
      <c r="T15" s="156">
        <v>0</v>
      </c>
      <c r="U15" s="156">
        <v>0</v>
      </c>
      <c r="V15" s="156">
        <v>0</v>
      </c>
      <c r="W15" s="156">
        <v>0</v>
      </c>
      <c r="X15" s="156">
        <v>0</v>
      </c>
      <c r="Y15" s="156">
        <v>0</v>
      </c>
      <c r="Z15" s="156">
        <v>0</v>
      </c>
      <c r="AA15" s="156">
        <v>0</v>
      </c>
      <c r="AB15" s="156">
        <v>0</v>
      </c>
      <c r="AC15" s="156">
        <v>0</v>
      </c>
      <c r="AD15" s="156">
        <v>0</v>
      </c>
      <c r="AE15" s="156">
        <v>0</v>
      </c>
      <c r="AF15" s="156">
        <v>0</v>
      </c>
      <c r="AG15" s="157">
        <f t="shared" si="0"/>
        <v>0</v>
      </c>
    </row>
    <row r="16" spans="1:37" ht="24" hidden="1" customHeight="1" x14ac:dyDescent="0.2">
      <c r="A16" s="9">
        <v>11</v>
      </c>
      <c r="B16" s="112">
        <v>45925</v>
      </c>
      <c r="C16" s="156">
        <v>0</v>
      </c>
      <c r="D16" s="156">
        <v>0</v>
      </c>
      <c r="E16" s="156">
        <v>0</v>
      </c>
      <c r="F16" s="156">
        <v>0</v>
      </c>
      <c r="G16" s="156">
        <v>0</v>
      </c>
      <c r="H16" s="156">
        <v>0</v>
      </c>
      <c r="I16" s="156">
        <v>0</v>
      </c>
      <c r="J16" s="156">
        <v>0</v>
      </c>
      <c r="K16" s="156">
        <v>0</v>
      </c>
      <c r="L16" s="156">
        <v>0</v>
      </c>
      <c r="M16" s="156">
        <v>0</v>
      </c>
      <c r="N16" s="156">
        <v>0</v>
      </c>
      <c r="O16" s="156">
        <v>0</v>
      </c>
      <c r="P16" s="156">
        <v>0</v>
      </c>
      <c r="Q16" s="156">
        <v>0</v>
      </c>
      <c r="R16" s="156">
        <v>0</v>
      </c>
      <c r="S16" s="156">
        <v>0</v>
      </c>
      <c r="T16" s="156">
        <v>0</v>
      </c>
      <c r="U16" s="156">
        <v>0</v>
      </c>
      <c r="V16" s="156">
        <v>0</v>
      </c>
      <c r="W16" s="156">
        <v>0</v>
      </c>
      <c r="X16" s="156">
        <v>0</v>
      </c>
      <c r="Y16" s="156">
        <v>0</v>
      </c>
      <c r="Z16" s="156">
        <v>0</v>
      </c>
      <c r="AA16" s="156">
        <v>0</v>
      </c>
      <c r="AB16" s="156">
        <v>0</v>
      </c>
      <c r="AC16" s="156">
        <v>0</v>
      </c>
      <c r="AD16" s="156">
        <v>0</v>
      </c>
      <c r="AE16" s="156">
        <v>0</v>
      </c>
      <c r="AF16" s="156">
        <v>0</v>
      </c>
      <c r="AG16" s="157">
        <f t="shared" si="0"/>
        <v>0</v>
      </c>
    </row>
    <row r="17" spans="1:33" ht="24" hidden="1" customHeight="1" x14ac:dyDescent="0.2">
      <c r="A17" s="9">
        <v>12</v>
      </c>
      <c r="B17" s="112">
        <v>45926</v>
      </c>
      <c r="C17" s="156">
        <v>0</v>
      </c>
      <c r="D17" s="156">
        <v>0</v>
      </c>
      <c r="E17" s="156">
        <v>0</v>
      </c>
      <c r="F17" s="156">
        <v>0</v>
      </c>
      <c r="G17" s="156">
        <v>0</v>
      </c>
      <c r="H17" s="156">
        <v>0</v>
      </c>
      <c r="I17" s="156">
        <v>0</v>
      </c>
      <c r="J17" s="156">
        <v>0</v>
      </c>
      <c r="K17" s="156">
        <v>0</v>
      </c>
      <c r="L17" s="156">
        <v>0</v>
      </c>
      <c r="M17" s="156">
        <v>0</v>
      </c>
      <c r="N17" s="156">
        <v>0</v>
      </c>
      <c r="O17" s="156">
        <v>0</v>
      </c>
      <c r="P17" s="156">
        <v>0</v>
      </c>
      <c r="Q17" s="156">
        <v>0</v>
      </c>
      <c r="R17" s="156">
        <v>0</v>
      </c>
      <c r="S17" s="156">
        <v>0</v>
      </c>
      <c r="T17" s="156">
        <v>0</v>
      </c>
      <c r="U17" s="156">
        <v>0</v>
      </c>
      <c r="V17" s="156">
        <v>0</v>
      </c>
      <c r="W17" s="156">
        <v>0</v>
      </c>
      <c r="X17" s="156">
        <v>0</v>
      </c>
      <c r="Y17" s="156">
        <v>0</v>
      </c>
      <c r="Z17" s="156">
        <v>0</v>
      </c>
      <c r="AA17" s="156">
        <v>0</v>
      </c>
      <c r="AB17" s="156">
        <v>0</v>
      </c>
      <c r="AC17" s="156">
        <v>0</v>
      </c>
      <c r="AD17" s="156">
        <v>0</v>
      </c>
      <c r="AE17" s="156">
        <v>0</v>
      </c>
      <c r="AF17" s="156">
        <v>0</v>
      </c>
      <c r="AG17" s="157">
        <f t="shared" si="0"/>
        <v>0</v>
      </c>
    </row>
    <row r="18" spans="1:33" ht="24" hidden="1" customHeight="1" x14ac:dyDescent="0.2">
      <c r="A18" s="9">
        <v>13</v>
      </c>
      <c r="B18" s="112">
        <v>45927</v>
      </c>
      <c r="C18" s="156">
        <v>0</v>
      </c>
      <c r="D18" s="156">
        <v>0</v>
      </c>
      <c r="E18" s="156">
        <v>0</v>
      </c>
      <c r="F18" s="156">
        <v>0</v>
      </c>
      <c r="G18" s="156">
        <v>0</v>
      </c>
      <c r="H18" s="156">
        <v>0</v>
      </c>
      <c r="I18" s="156">
        <v>0</v>
      </c>
      <c r="J18" s="156">
        <v>0</v>
      </c>
      <c r="K18" s="156">
        <v>0</v>
      </c>
      <c r="L18" s="156">
        <v>0</v>
      </c>
      <c r="M18" s="156">
        <v>0</v>
      </c>
      <c r="N18" s="156">
        <v>0</v>
      </c>
      <c r="O18" s="156">
        <v>0</v>
      </c>
      <c r="P18" s="156">
        <v>0</v>
      </c>
      <c r="Q18" s="156">
        <v>0</v>
      </c>
      <c r="R18" s="156">
        <v>0</v>
      </c>
      <c r="S18" s="156">
        <v>0</v>
      </c>
      <c r="T18" s="156">
        <v>0</v>
      </c>
      <c r="U18" s="156">
        <v>0</v>
      </c>
      <c r="V18" s="156">
        <v>0</v>
      </c>
      <c r="W18" s="156">
        <v>0</v>
      </c>
      <c r="X18" s="156">
        <v>0</v>
      </c>
      <c r="Y18" s="156">
        <v>0</v>
      </c>
      <c r="Z18" s="156">
        <v>0</v>
      </c>
      <c r="AA18" s="156">
        <v>0</v>
      </c>
      <c r="AB18" s="156">
        <v>0</v>
      </c>
      <c r="AC18" s="156">
        <v>0</v>
      </c>
      <c r="AD18" s="156">
        <v>0</v>
      </c>
      <c r="AE18" s="156">
        <v>0</v>
      </c>
      <c r="AF18" s="156">
        <v>0</v>
      </c>
      <c r="AG18" s="157">
        <f t="shared" si="0"/>
        <v>0</v>
      </c>
    </row>
    <row r="19" spans="1:33" ht="24" hidden="1" customHeight="1" x14ac:dyDescent="0.2">
      <c r="A19" s="9">
        <v>14</v>
      </c>
      <c r="B19" s="112">
        <v>45928</v>
      </c>
      <c r="C19" s="156">
        <v>0</v>
      </c>
      <c r="D19" s="156">
        <v>0</v>
      </c>
      <c r="E19" s="156">
        <v>0</v>
      </c>
      <c r="F19" s="156">
        <v>0</v>
      </c>
      <c r="G19" s="156">
        <v>0</v>
      </c>
      <c r="H19" s="156">
        <v>0</v>
      </c>
      <c r="I19" s="156">
        <v>0</v>
      </c>
      <c r="J19" s="156">
        <v>0</v>
      </c>
      <c r="K19" s="156">
        <v>0</v>
      </c>
      <c r="L19" s="156">
        <v>0</v>
      </c>
      <c r="M19" s="156">
        <v>0</v>
      </c>
      <c r="N19" s="156">
        <v>0</v>
      </c>
      <c r="O19" s="156">
        <v>0</v>
      </c>
      <c r="P19" s="156">
        <v>0</v>
      </c>
      <c r="Q19" s="156">
        <v>0</v>
      </c>
      <c r="R19" s="156">
        <v>0</v>
      </c>
      <c r="S19" s="156">
        <v>0</v>
      </c>
      <c r="T19" s="156">
        <v>0</v>
      </c>
      <c r="U19" s="156">
        <v>0</v>
      </c>
      <c r="V19" s="156">
        <v>0</v>
      </c>
      <c r="W19" s="156">
        <v>0</v>
      </c>
      <c r="X19" s="156">
        <v>0</v>
      </c>
      <c r="Y19" s="156">
        <v>0</v>
      </c>
      <c r="Z19" s="156">
        <v>0</v>
      </c>
      <c r="AA19" s="156">
        <v>0</v>
      </c>
      <c r="AB19" s="156">
        <v>0</v>
      </c>
      <c r="AC19" s="156">
        <v>0</v>
      </c>
      <c r="AD19" s="156">
        <v>0</v>
      </c>
      <c r="AE19" s="156">
        <v>0</v>
      </c>
      <c r="AF19" s="156">
        <v>0</v>
      </c>
      <c r="AG19" s="157">
        <f t="shared" si="0"/>
        <v>0</v>
      </c>
    </row>
    <row r="20" spans="1:33" ht="24" hidden="1" customHeight="1" x14ac:dyDescent="0.2">
      <c r="A20" s="9">
        <v>15</v>
      </c>
      <c r="B20" s="112">
        <v>45929</v>
      </c>
      <c r="C20" s="156">
        <v>0</v>
      </c>
      <c r="D20" s="156">
        <v>0</v>
      </c>
      <c r="E20" s="156">
        <v>0</v>
      </c>
      <c r="F20" s="156">
        <v>0</v>
      </c>
      <c r="G20" s="156">
        <v>0</v>
      </c>
      <c r="H20" s="156">
        <v>0</v>
      </c>
      <c r="I20" s="156">
        <v>0</v>
      </c>
      <c r="J20" s="156">
        <v>0</v>
      </c>
      <c r="K20" s="156">
        <v>0</v>
      </c>
      <c r="L20" s="156">
        <v>0</v>
      </c>
      <c r="M20" s="156">
        <v>0</v>
      </c>
      <c r="N20" s="156">
        <v>0</v>
      </c>
      <c r="O20" s="156">
        <v>0</v>
      </c>
      <c r="P20" s="156">
        <v>0</v>
      </c>
      <c r="Q20" s="156">
        <v>0</v>
      </c>
      <c r="R20" s="156">
        <v>0</v>
      </c>
      <c r="S20" s="156">
        <v>0</v>
      </c>
      <c r="T20" s="156">
        <v>0</v>
      </c>
      <c r="U20" s="156">
        <v>0</v>
      </c>
      <c r="V20" s="156">
        <v>0</v>
      </c>
      <c r="W20" s="156">
        <v>0</v>
      </c>
      <c r="X20" s="156">
        <v>0</v>
      </c>
      <c r="Y20" s="156">
        <v>0</v>
      </c>
      <c r="Z20" s="156">
        <v>0</v>
      </c>
      <c r="AA20" s="156">
        <v>0</v>
      </c>
      <c r="AB20" s="156">
        <v>0</v>
      </c>
      <c r="AC20" s="156">
        <v>0</v>
      </c>
      <c r="AD20" s="156">
        <v>0</v>
      </c>
      <c r="AE20" s="156">
        <v>0</v>
      </c>
      <c r="AF20" s="156">
        <v>0</v>
      </c>
      <c r="AG20" s="157">
        <f t="shared" si="0"/>
        <v>0</v>
      </c>
    </row>
    <row r="21" spans="1:33" ht="24" hidden="1" customHeight="1" x14ac:dyDescent="0.2">
      <c r="A21" s="9">
        <v>16</v>
      </c>
      <c r="B21" s="112">
        <v>45930</v>
      </c>
      <c r="C21" s="156">
        <v>0</v>
      </c>
      <c r="D21" s="156">
        <v>0</v>
      </c>
      <c r="E21" s="156">
        <v>0</v>
      </c>
      <c r="F21" s="156">
        <v>0</v>
      </c>
      <c r="G21" s="156">
        <v>0</v>
      </c>
      <c r="H21" s="156">
        <v>0</v>
      </c>
      <c r="I21" s="156">
        <v>0</v>
      </c>
      <c r="J21" s="156">
        <v>0</v>
      </c>
      <c r="K21" s="156">
        <v>0</v>
      </c>
      <c r="L21" s="156">
        <v>0</v>
      </c>
      <c r="M21" s="156">
        <v>0</v>
      </c>
      <c r="N21" s="156">
        <v>0</v>
      </c>
      <c r="O21" s="156">
        <v>0</v>
      </c>
      <c r="P21" s="156">
        <v>0</v>
      </c>
      <c r="Q21" s="156">
        <v>0</v>
      </c>
      <c r="R21" s="156">
        <v>0</v>
      </c>
      <c r="S21" s="156">
        <v>0</v>
      </c>
      <c r="T21" s="156">
        <v>0</v>
      </c>
      <c r="U21" s="156">
        <v>0</v>
      </c>
      <c r="V21" s="156">
        <v>0</v>
      </c>
      <c r="W21" s="156">
        <v>0</v>
      </c>
      <c r="X21" s="156">
        <v>0</v>
      </c>
      <c r="Y21" s="156">
        <v>0</v>
      </c>
      <c r="Z21" s="156">
        <v>0</v>
      </c>
      <c r="AA21" s="156">
        <v>0</v>
      </c>
      <c r="AB21" s="156">
        <v>0</v>
      </c>
      <c r="AC21" s="156">
        <v>0</v>
      </c>
      <c r="AD21" s="156">
        <v>0</v>
      </c>
      <c r="AE21" s="156">
        <v>0</v>
      </c>
      <c r="AF21" s="156">
        <v>0</v>
      </c>
      <c r="AG21" s="157">
        <f t="shared" si="0"/>
        <v>0</v>
      </c>
    </row>
    <row r="22" spans="1:33" ht="24" customHeight="1" x14ac:dyDescent="0.2">
      <c r="B22" s="107" t="s">
        <v>171</v>
      </c>
      <c r="C22" s="158">
        <f>SUM(C6:C21)</f>
        <v>0</v>
      </c>
      <c r="D22" s="158">
        <f t="shared" ref="D22:AF22" si="1">SUM(D6:D21)</f>
        <v>0</v>
      </c>
      <c r="E22" s="158">
        <f t="shared" si="1"/>
        <v>0</v>
      </c>
      <c r="F22" s="158">
        <f t="shared" si="1"/>
        <v>0</v>
      </c>
      <c r="G22" s="158">
        <f t="shared" si="1"/>
        <v>0</v>
      </c>
      <c r="H22" s="158">
        <f t="shared" si="1"/>
        <v>0</v>
      </c>
      <c r="I22" s="158">
        <f t="shared" si="1"/>
        <v>0</v>
      </c>
      <c r="J22" s="158">
        <f t="shared" si="1"/>
        <v>0</v>
      </c>
      <c r="K22" s="158">
        <f t="shared" si="1"/>
        <v>0</v>
      </c>
      <c r="L22" s="158">
        <f t="shared" si="1"/>
        <v>0</v>
      </c>
      <c r="M22" s="158">
        <f t="shared" si="1"/>
        <v>0</v>
      </c>
      <c r="N22" s="158">
        <f t="shared" si="1"/>
        <v>0</v>
      </c>
      <c r="O22" s="158">
        <f t="shared" si="1"/>
        <v>0</v>
      </c>
      <c r="P22" s="158">
        <f t="shared" si="1"/>
        <v>0</v>
      </c>
      <c r="Q22" s="158">
        <f t="shared" si="1"/>
        <v>0</v>
      </c>
      <c r="R22" s="158">
        <f t="shared" si="1"/>
        <v>0</v>
      </c>
      <c r="S22" s="158">
        <f t="shared" si="1"/>
        <v>0</v>
      </c>
      <c r="T22" s="158">
        <f t="shared" si="1"/>
        <v>0</v>
      </c>
      <c r="U22" s="158">
        <f t="shared" si="1"/>
        <v>0</v>
      </c>
      <c r="V22" s="158">
        <f t="shared" si="1"/>
        <v>0</v>
      </c>
      <c r="W22" s="158">
        <f t="shared" si="1"/>
        <v>0</v>
      </c>
      <c r="X22" s="158">
        <f t="shared" si="1"/>
        <v>0</v>
      </c>
      <c r="Y22" s="158">
        <f t="shared" si="1"/>
        <v>0</v>
      </c>
      <c r="Z22" s="158">
        <f t="shared" si="1"/>
        <v>0</v>
      </c>
      <c r="AA22" s="158">
        <f t="shared" si="1"/>
        <v>0</v>
      </c>
      <c r="AB22" s="158">
        <f t="shared" si="1"/>
        <v>0</v>
      </c>
      <c r="AC22" s="158">
        <f t="shared" si="1"/>
        <v>0</v>
      </c>
      <c r="AD22" s="158">
        <f t="shared" si="1"/>
        <v>0</v>
      </c>
      <c r="AE22" s="158">
        <f t="shared" si="1"/>
        <v>0</v>
      </c>
      <c r="AF22" s="158">
        <f t="shared" si="1"/>
        <v>0</v>
      </c>
      <c r="AG22" s="157">
        <f t="shared" si="0"/>
        <v>0</v>
      </c>
    </row>
    <row r="23" spans="1:33" ht="24" customHeight="1" x14ac:dyDescent="0.2">
      <c r="C23" s="22"/>
      <c r="D23" s="22"/>
      <c r="E23" s="22"/>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159"/>
    </row>
    <row r="24" spans="1:33" ht="24" customHeight="1" x14ac:dyDescent="0.2">
      <c r="B24" s="155" t="s">
        <v>224</v>
      </c>
      <c r="C24" s="160">
        <f>C22*$C$26</f>
        <v>0</v>
      </c>
      <c r="D24" s="160">
        <f t="shared" ref="D24:AF24" si="2">D22*$C$26</f>
        <v>0</v>
      </c>
      <c r="E24" s="160">
        <f t="shared" si="2"/>
        <v>0</v>
      </c>
      <c r="F24" s="160">
        <f t="shared" si="2"/>
        <v>0</v>
      </c>
      <c r="G24" s="160">
        <f t="shared" si="2"/>
        <v>0</v>
      </c>
      <c r="H24" s="160">
        <f t="shared" si="2"/>
        <v>0</v>
      </c>
      <c r="I24" s="160">
        <f t="shared" si="2"/>
        <v>0</v>
      </c>
      <c r="J24" s="160">
        <f t="shared" si="2"/>
        <v>0</v>
      </c>
      <c r="K24" s="160">
        <f t="shared" si="2"/>
        <v>0</v>
      </c>
      <c r="L24" s="160">
        <f t="shared" si="2"/>
        <v>0</v>
      </c>
      <c r="M24" s="160">
        <f t="shared" si="2"/>
        <v>0</v>
      </c>
      <c r="N24" s="160">
        <f t="shared" si="2"/>
        <v>0</v>
      </c>
      <c r="O24" s="160">
        <f t="shared" si="2"/>
        <v>0</v>
      </c>
      <c r="P24" s="160">
        <f t="shared" si="2"/>
        <v>0</v>
      </c>
      <c r="Q24" s="160">
        <f t="shared" si="2"/>
        <v>0</v>
      </c>
      <c r="R24" s="160">
        <f t="shared" si="2"/>
        <v>0</v>
      </c>
      <c r="S24" s="160">
        <f t="shared" si="2"/>
        <v>0</v>
      </c>
      <c r="T24" s="160">
        <f t="shared" si="2"/>
        <v>0</v>
      </c>
      <c r="U24" s="160">
        <f t="shared" si="2"/>
        <v>0</v>
      </c>
      <c r="V24" s="160">
        <f t="shared" si="2"/>
        <v>0</v>
      </c>
      <c r="W24" s="160">
        <f t="shared" si="2"/>
        <v>0</v>
      </c>
      <c r="X24" s="160">
        <f t="shared" si="2"/>
        <v>0</v>
      </c>
      <c r="Y24" s="160">
        <f t="shared" si="2"/>
        <v>0</v>
      </c>
      <c r="Z24" s="160">
        <f t="shared" si="2"/>
        <v>0</v>
      </c>
      <c r="AA24" s="160">
        <f t="shared" si="2"/>
        <v>0</v>
      </c>
      <c r="AB24" s="160">
        <f t="shared" si="2"/>
        <v>0</v>
      </c>
      <c r="AC24" s="160">
        <f t="shared" si="2"/>
        <v>0</v>
      </c>
      <c r="AD24" s="160">
        <f t="shared" si="2"/>
        <v>0</v>
      </c>
      <c r="AE24" s="160">
        <f t="shared" si="2"/>
        <v>0</v>
      </c>
      <c r="AF24" s="160">
        <f t="shared" si="2"/>
        <v>0</v>
      </c>
      <c r="AG24" s="157">
        <f t="shared" si="0"/>
        <v>0</v>
      </c>
    </row>
    <row r="25" spans="1:33" ht="9" customHeight="1" thickBot="1" x14ac:dyDescent="0.25">
      <c r="B25" s="154"/>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row>
    <row r="26" spans="1:33" ht="20.25" customHeight="1" thickBot="1" x14ac:dyDescent="0.25">
      <c r="B26" s="153" t="s">
        <v>225</v>
      </c>
      <c r="C26" s="162">
        <f>基本項目!D6</f>
        <v>1236</v>
      </c>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row>
    <row r="28" spans="1:33" ht="22.5" customHeight="1" x14ac:dyDescent="0.2">
      <c r="A28" s="111" t="s">
        <v>181</v>
      </c>
    </row>
    <row r="29" spans="1:33" ht="12" customHeight="1" x14ac:dyDescent="0.2"/>
    <row r="30" spans="1:33" ht="16.5" customHeight="1" x14ac:dyDescent="0.2">
      <c r="C30" s="9">
        <v>1</v>
      </c>
      <c r="D30" s="9">
        <v>2</v>
      </c>
      <c r="E30" s="9">
        <v>3</v>
      </c>
      <c r="F30" s="9">
        <v>4</v>
      </c>
      <c r="G30" s="9">
        <v>5</v>
      </c>
      <c r="H30" s="9">
        <v>6</v>
      </c>
      <c r="I30" s="9">
        <v>7</v>
      </c>
      <c r="J30" s="9">
        <v>8</v>
      </c>
      <c r="K30" s="9">
        <v>9</v>
      </c>
      <c r="L30" s="9">
        <v>10</v>
      </c>
      <c r="M30" s="9">
        <v>11</v>
      </c>
      <c r="N30" s="9">
        <v>12</v>
      </c>
      <c r="O30" s="9">
        <v>13</v>
      </c>
      <c r="P30" s="9">
        <v>14</v>
      </c>
      <c r="Q30" s="9">
        <v>15</v>
      </c>
      <c r="R30" s="9">
        <v>16</v>
      </c>
      <c r="S30" s="9">
        <v>17</v>
      </c>
      <c r="T30" s="9">
        <v>18</v>
      </c>
      <c r="U30" s="9">
        <v>19</v>
      </c>
      <c r="V30" s="9">
        <v>20</v>
      </c>
      <c r="W30" s="9">
        <v>21</v>
      </c>
      <c r="X30" s="9">
        <v>22</v>
      </c>
      <c r="Y30" s="9">
        <v>23</v>
      </c>
      <c r="Z30" s="9">
        <v>24</v>
      </c>
      <c r="AA30" s="9">
        <v>25</v>
      </c>
      <c r="AB30" s="9">
        <v>26</v>
      </c>
      <c r="AC30" s="9">
        <v>27</v>
      </c>
      <c r="AD30" s="9">
        <v>28</v>
      </c>
      <c r="AE30" s="9">
        <v>29</v>
      </c>
      <c r="AF30" s="9">
        <v>30</v>
      </c>
    </row>
    <row r="31" spans="1:33" ht="90.75" customHeight="1" x14ac:dyDescent="0.2">
      <c r="B31" s="109"/>
      <c r="C31" s="108" t="s">
        <v>276</v>
      </c>
      <c r="D31" s="108" t="s">
        <v>31</v>
      </c>
      <c r="E31" s="108" t="s">
        <v>32</v>
      </c>
      <c r="F31" s="108" t="s">
        <v>33</v>
      </c>
      <c r="G31" s="108" t="s">
        <v>34</v>
      </c>
      <c r="H31" s="108" t="s">
        <v>35</v>
      </c>
      <c r="I31" s="108" t="s">
        <v>36</v>
      </c>
      <c r="J31" s="108" t="s">
        <v>37</v>
      </c>
      <c r="K31" s="108" t="s">
        <v>38</v>
      </c>
      <c r="L31" s="108" t="s">
        <v>39</v>
      </c>
      <c r="M31" s="108" t="s">
        <v>41</v>
      </c>
      <c r="N31" s="108" t="s">
        <v>42</v>
      </c>
      <c r="O31" s="108" t="s">
        <v>43</v>
      </c>
      <c r="P31" s="108" t="s">
        <v>44</v>
      </c>
      <c r="Q31" s="108" t="s">
        <v>45</v>
      </c>
      <c r="R31" s="108" t="s">
        <v>46</v>
      </c>
      <c r="S31" s="108" t="s">
        <v>47</v>
      </c>
      <c r="T31" s="108" t="s">
        <v>48</v>
      </c>
      <c r="U31" s="108" t="s">
        <v>49</v>
      </c>
      <c r="V31" s="108" t="s">
        <v>50</v>
      </c>
      <c r="W31" s="108" t="s">
        <v>51</v>
      </c>
      <c r="X31" s="108" t="s">
        <v>52</v>
      </c>
      <c r="Y31" s="108" t="s">
        <v>53</v>
      </c>
      <c r="Z31" s="108" t="s">
        <v>54</v>
      </c>
      <c r="AA31" s="108" t="s">
        <v>55</v>
      </c>
      <c r="AB31" s="108" t="s">
        <v>56</v>
      </c>
      <c r="AC31" s="108" t="s">
        <v>57</v>
      </c>
      <c r="AD31" s="108" t="s">
        <v>58</v>
      </c>
      <c r="AE31" s="108" t="s">
        <v>59</v>
      </c>
      <c r="AF31" s="108" t="s">
        <v>60</v>
      </c>
      <c r="AG31" s="107" t="s">
        <v>172</v>
      </c>
    </row>
    <row r="32" spans="1:33" ht="30" hidden="1" customHeight="1" x14ac:dyDescent="0.2">
      <c r="B32" s="110">
        <f>DCOUNTA(選挙人氏名!A:Y,,AJ33:AK34)</f>
        <v>32</v>
      </c>
      <c r="C32" s="14">
        <v>901</v>
      </c>
      <c r="D32" s="14">
        <v>902</v>
      </c>
      <c r="E32" s="14">
        <v>903</v>
      </c>
      <c r="F32" s="14">
        <v>904</v>
      </c>
      <c r="G32" s="14">
        <v>905</v>
      </c>
      <c r="H32" s="14">
        <v>906</v>
      </c>
      <c r="I32" s="14">
        <v>907</v>
      </c>
      <c r="J32" s="14">
        <v>908</v>
      </c>
      <c r="K32" s="14">
        <v>909</v>
      </c>
      <c r="L32" s="14">
        <v>910</v>
      </c>
      <c r="M32" s="14">
        <v>911</v>
      </c>
      <c r="N32" s="14">
        <v>912</v>
      </c>
      <c r="O32" s="14">
        <v>913</v>
      </c>
      <c r="P32" s="14">
        <v>914</v>
      </c>
      <c r="Q32" s="14">
        <v>915</v>
      </c>
      <c r="R32" s="14">
        <v>916</v>
      </c>
      <c r="S32" s="14">
        <v>917</v>
      </c>
      <c r="T32" s="14">
        <v>918</v>
      </c>
      <c r="U32" s="14">
        <v>919</v>
      </c>
      <c r="V32" s="14">
        <v>920</v>
      </c>
      <c r="W32" s="14">
        <v>921</v>
      </c>
      <c r="X32" s="14">
        <v>922</v>
      </c>
      <c r="Y32" s="14">
        <v>923</v>
      </c>
      <c r="Z32" s="14">
        <v>924</v>
      </c>
      <c r="AA32" s="14">
        <v>925</v>
      </c>
      <c r="AB32" s="14">
        <v>926</v>
      </c>
      <c r="AC32" s="14">
        <v>927</v>
      </c>
      <c r="AD32" s="14">
        <v>928</v>
      </c>
      <c r="AE32" s="14">
        <v>929</v>
      </c>
      <c r="AF32" s="14">
        <v>930</v>
      </c>
      <c r="AG32" s="106"/>
    </row>
    <row r="33" spans="1:37" ht="24" customHeight="1" x14ac:dyDescent="0.2">
      <c r="A33" s="9">
        <v>1</v>
      </c>
      <c r="B33" s="112">
        <v>45915</v>
      </c>
      <c r="C33" s="164">
        <f t="dataTable" ref="C33:AF48" dt2D="1" dtr="1" r1="AK34" r2="AJ34"/>
        <v>0</v>
      </c>
      <c r="D33" s="164">
        <v>0</v>
      </c>
      <c r="E33" s="164">
        <v>0</v>
      </c>
      <c r="F33" s="164">
        <v>0</v>
      </c>
      <c r="G33" s="164">
        <v>0</v>
      </c>
      <c r="H33" s="164">
        <v>0</v>
      </c>
      <c r="I33" s="164">
        <v>0</v>
      </c>
      <c r="J33" s="164">
        <v>0</v>
      </c>
      <c r="K33" s="164">
        <v>0</v>
      </c>
      <c r="L33" s="164">
        <v>0</v>
      </c>
      <c r="M33" s="164">
        <v>0</v>
      </c>
      <c r="N33" s="164">
        <v>0</v>
      </c>
      <c r="O33" s="164">
        <v>0</v>
      </c>
      <c r="P33" s="164">
        <v>0</v>
      </c>
      <c r="Q33" s="164">
        <v>0</v>
      </c>
      <c r="R33" s="164">
        <v>0</v>
      </c>
      <c r="S33" s="164">
        <v>0</v>
      </c>
      <c r="T33" s="164">
        <v>0</v>
      </c>
      <c r="U33" s="164">
        <v>0</v>
      </c>
      <c r="V33" s="164">
        <v>0</v>
      </c>
      <c r="W33" s="164">
        <v>0</v>
      </c>
      <c r="X33" s="164">
        <v>0</v>
      </c>
      <c r="Y33" s="164">
        <v>0</v>
      </c>
      <c r="Z33" s="164">
        <v>0</v>
      </c>
      <c r="AA33" s="164">
        <v>0</v>
      </c>
      <c r="AB33" s="164">
        <v>0</v>
      </c>
      <c r="AC33" s="164">
        <v>0</v>
      </c>
      <c r="AD33" s="164">
        <v>0</v>
      </c>
      <c r="AE33" s="164">
        <v>0</v>
      </c>
      <c r="AF33" s="164">
        <v>0</v>
      </c>
      <c r="AG33" s="165">
        <f>SUM(C33:AF33)</f>
        <v>0</v>
      </c>
      <c r="AJ33" s="17" t="s">
        <v>77</v>
      </c>
      <c r="AK33" s="52" t="s">
        <v>182</v>
      </c>
    </row>
    <row r="34" spans="1:37" ht="24" customHeight="1" x14ac:dyDescent="0.2">
      <c r="A34" s="9">
        <v>2</v>
      </c>
      <c r="B34" s="112">
        <v>45916</v>
      </c>
      <c r="C34" s="164">
        <v>0</v>
      </c>
      <c r="D34" s="164">
        <v>0</v>
      </c>
      <c r="E34" s="164">
        <v>0</v>
      </c>
      <c r="F34" s="164">
        <v>0</v>
      </c>
      <c r="G34" s="164">
        <v>0</v>
      </c>
      <c r="H34" s="164">
        <v>0</v>
      </c>
      <c r="I34" s="164">
        <v>0</v>
      </c>
      <c r="J34" s="164">
        <v>0</v>
      </c>
      <c r="K34" s="164">
        <v>0</v>
      </c>
      <c r="L34" s="164">
        <v>0</v>
      </c>
      <c r="M34" s="164">
        <v>0</v>
      </c>
      <c r="N34" s="164">
        <v>0</v>
      </c>
      <c r="O34" s="164">
        <v>0</v>
      </c>
      <c r="P34" s="164">
        <v>0</v>
      </c>
      <c r="Q34" s="164">
        <v>0</v>
      </c>
      <c r="R34" s="164">
        <v>0</v>
      </c>
      <c r="S34" s="164">
        <v>0</v>
      </c>
      <c r="T34" s="164">
        <v>0</v>
      </c>
      <c r="U34" s="164">
        <v>0</v>
      </c>
      <c r="V34" s="164">
        <v>0</v>
      </c>
      <c r="W34" s="164">
        <v>0</v>
      </c>
      <c r="X34" s="164">
        <v>0</v>
      </c>
      <c r="Y34" s="164">
        <v>0</v>
      </c>
      <c r="Z34" s="164">
        <v>0</v>
      </c>
      <c r="AA34" s="164">
        <v>0</v>
      </c>
      <c r="AB34" s="164">
        <v>0</v>
      </c>
      <c r="AC34" s="164">
        <v>0</v>
      </c>
      <c r="AD34" s="164">
        <v>0</v>
      </c>
      <c r="AE34" s="164">
        <v>0</v>
      </c>
      <c r="AF34" s="164">
        <v>0</v>
      </c>
      <c r="AG34" s="165">
        <f t="shared" ref="AG34:AG49" si="3">SUM(C34:AF34)</f>
        <v>0</v>
      </c>
      <c r="AJ34" s="7"/>
      <c r="AK34" s="7"/>
    </row>
    <row r="35" spans="1:37" ht="24" customHeight="1" x14ac:dyDescent="0.2">
      <c r="A35" s="9">
        <v>3</v>
      </c>
      <c r="B35" s="112">
        <v>45917</v>
      </c>
      <c r="C35" s="164">
        <v>0</v>
      </c>
      <c r="D35" s="164">
        <v>0</v>
      </c>
      <c r="E35" s="164">
        <v>0</v>
      </c>
      <c r="F35" s="164">
        <v>0</v>
      </c>
      <c r="G35" s="164">
        <v>0</v>
      </c>
      <c r="H35" s="164">
        <v>0</v>
      </c>
      <c r="I35" s="164">
        <v>0</v>
      </c>
      <c r="J35" s="164">
        <v>0</v>
      </c>
      <c r="K35" s="164">
        <v>0</v>
      </c>
      <c r="L35" s="164">
        <v>0</v>
      </c>
      <c r="M35" s="164">
        <v>0</v>
      </c>
      <c r="N35" s="164">
        <v>0</v>
      </c>
      <c r="O35" s="164">
        <v>0</v>
      </c>
      <c r="P35" s="164">
        <v>0</v>
      </c>
      <c r="Q35" s="164">
        <v>0</v>
      </c>
      <c r="R35" s="164">
        <v>0</v>
      </c>
      <c r="S35" s="164">
        <v>0</v>
      </c>
      <c r="T35" s="164">
        <v>0</v>
      </c>
      <c r="U35" s="164">
        <v>0</v>
      </c>
      <c r="V35" s="164">
        <v>0</v>
      </c>
      <c r="W35" s="164">
        <v>0</v>
      </c>
      <c r="X35" s="164">
        <v>0</v>
      </c>
      <c r="Y35" s="164">
        <v>0</v>
      </c>
      <c r="Z35" s="164">
        <v>0</v>
      </c>
      <c r="AA35" s="164">
        <v>0</v>
      </c>
      <c r="AB35" s="164">
        <v>0</v>
      </c>
      <c r="AC35" s="164">
        <v>0</v>
      </c>
      <c r="AD35" s="164">
        <v>0</v>
      </c>
      <c r="AE35" s="164">
        <v>0</v>
      </c>
      <c r="AF35" s="164">
        <v>0</v>
      </c>
      <c r="AG35" s="165">
        <f t="shared" si="3"/>
        <v>0</v>
      </c>
    </row>
    <row r="36" spans="1:37" ht="24" customHeight="1" x14ac:dyDescent="0.2">
      <c r="A36" s="9">
        <v>4</v>
      </c>
      <c r="B36" s="112">
        <v>45918</v>
      </c>
      <c r="C36" s="164">
        <v>0</v>
      </c>
      <c r="D36" s="164">
        <v>0</v>
      </c>
      <c r="E36" s="164">
        <v>0</v>
      </c>
      <c r="F36" s="164">
        <v>0</v>
      </c>
      <c r="G36" s="164">
        <v>0</v>
      </c>
      <c r="H36" s="164">
        <v>0</v>
      </c>
      <c r="I36" s="164">
        <v>0</v>
      </c>
      <c r="J36" s="164">
        <v>0</v>
      </c>
      <c r="K36" s="164">
        <v>0</v>
      </c>
      <c r="L36" s="164">
        <v>0</v>
      </c>
      <c r="M36" s="164">
        <v>0</v>
      </c>
      <c r="N36" s="164">
        <v>0</v>
      </c>
      <c r="O36" s="164">
        <v>0</v>
      </c>
      <c r="P36" s="164">
        <v>0</v>
      </c>
      <c r="Q36" s="164">
        <v>0</v>
      </c>
      <c r="R36" s="164">
        <v>0</v>
      </c>
      <c r="S36" s="164">
        <v>0</v>
      </c>
      <c r="T36" s="164">
        <v>0</v>
      </c>
      <c r="U36" s="164">
        <v>0</v>
      </c>
      <c r="V36" s="164">
        <v>0</v>
      </c>
      <c r="W36" s="164">
        <v>0</v>
      </c>
      <c r="X36" s="164">
        <v>0</v>
      </c>
      <c r="Y36" s="164">
        <v>0</v>
      </c>
      <c r="Z36" s="164">
        <v>0</v>
      </c>
      <c r="AA36" s="164">
        <v>0</v>
      </c>
      <c r="AB36" s="164">
        <v>0</v>
      </c>
      <c r="AC36" s="164">
        <v>0</v>
      </c>
      <c r="AD36" s="164">
        <v>0</v>
      </c>
      <c r="AE36" s="164">
        <v>0</v>
      </c>
      <c r="AF36" s="164">
        <v>0</v>
      </c>
      <c r="AG36" s="165">
        <f t="shared" si="3"/>
        <v>0</v>
      </c>
    </row>
    <row r="37" spans="1:37" ht="24" customHeight="1" x14ac:dyDescent="0.2">
      <c r="A37" s="9">
        <v>5</v>
      </c>
      <c r="B37" s="112">
        <v>45919</v>
      </c>
      <c r="C37" s="164">
        <v>0</v>
      </c>
      <c r="D37" s="164">
        <v>0</v>
      </c>
      <c r="E37" s="164">
        <v>0</v>
      </c>
      <c r="F37" s="164">
        <v>0</v>
      </c>
      <c r="G37" s="164">
        <v>0</v>
      </c>
      <c r="H37" s="164">
        <v>0</v>
      </c>
      <c r="I37" s="164">
        <v>0</v>
      </c>
      <c r="J37" s="164">
        <v>0</v>
      </c>
      <c r="K37" s="164">
        <v>0</v>
      </c>
      <c r="L37" s="164">
        <v>0</v>
      </c>
      <c r="M37" s="164">
        <v>0</v>
      </c>
      <c r="N37" s="164">
        <v>0</v>
      </c>
      <c r="O37" s="164">
        <v>0</v>
      </c>
      <c r="P37" s="164">
        <v>0</v>
      </c>
      <c r="Q37" s="164">
        <v>0</v>
      </c>
      <c r="R37" s="164">
        <v>0</v>
      </c>
      <c r="S37" s="164">
        <v>0</v>
      </c>
      <c r="T37" s="164">
        <v>0</v>
      </c>
      <c r="U37" s="164">
        <v>0</v>
      </c>
      <c r="V37" s="164">
        <v>0</v>
      </c>
      <c r="W37" s="164">
        <v>0</v>
      </c>
      <c r="X37" s="164">
        <v>0</v>
      </c>
      <c r="Y37" s="164">
        <v>0</v>
      </c>
      <c r="Z37" s="164">
        <v>0</v>
      </c>
      <c r="AA37" s="164">
        <v>0</v>
      </c>
      <c r="AB37" s="164">
        <v>0</v>
      </c>
      <c r="AC37" s="164">
        <v>0</v>
      </c>
      <c r="AD37" s="164">
        <v>0</v>
      </c>
      <c r="AE37" s="164">
        <v>0</v>
      </c>
      <c r="AF37" s="164">
        <v>0</v>
      </c>
      <c r="AG37" s="165">
        <f t="shared" si="3"/>
        <v>0</v>
      </c>
    </row>
    <row r="38" spans="1:37" ht="24" customHeight="1" x14ac:dyDescent="0.2">
      <c r="A38" s="9">
        <v>6</v>
      </c>
      <c r="B38" s="112">
        <v>45920</v>
      </c>
      <c r="C38" s="164">
        <v>0</v>
      </c>
      <c r="D38" s="164">
        <v>0</v>
      </c>
      <c r="E38" s="164">
        <v>0</v>
      </c>
      <c r="F38" s="164">
        <v>0</v>
      </c>
      <c r="G38" s="164">
        <v>0</v>
      </c>
      <c r="H38" s="164">
        <v>0</v>
      </c>
      <c r="I38" s="164">
        <v>0</v>
      </c>
      <c r="J38" s="164">
        <v>0</v>
      </c>
      <c r="K38" s="164">
        <v>0</v>
      </c>
      <c r="L38" s="164">
        <v>0</v>
      </c>
      <c r="M38" s="164">
        <v>0</v>
      </c>
      <c r="N38" s="164">
        <v>0</v>
      </c>
      <c r="O38" s="164">
        <v>0</v>
      </c>
      <c r="P38" s="164">
        <v>0</v>
      </c>
      <c r="Q38" s="164">
        <v>0</v>
      </c>
      <c r="R38" s="164">
        <v>0</v>
      </c>
      <c r="S38" s="164">
        <v>0</v>
      </c>
      <c r="T38" s="164">
        <v>0</v>
      </c>
      <c r="U38" s="164">
        <v>0</v>
      </c>
      <c r="V38" s="164">
        <v>0</v>
      </c>
      <c r="W38" s="164">
        <v>0</v>
      </c>
      <c r="X38" s="164">
        <v>0</v>
      </c>
      <c r="Y38" s="164">
        <v>0</v>
      </c>
      <c r="Z38" s="164">
        <v>0</v>
      </c>
      <c r="AA38" s="164">
        <v>0</v>
      </c>
      <c r="AB38" s="164">
        <v>0</v>
      </c>
      <c r="AC38" s="164">
        <v>0</v>
      </c>
      <c r="AD38" s="164">
        <v>0</v>
      </c>
      <c r="AE38" s="164">
        <v>0</v>
      </c>
      <c r="AF38" s="164">
        <v>0</v>
      </c>
      <c r="AG38" s="165">
        <f t="shared" si="3"/>
        <v>0</v>
      </c>
    </row>
    <row r="39" spans="1:37" ht="24" hidden="1" customHeight="1" x14ac:dyDescent="0.2">
      <c r="A39" s="9">
        <v>7</v>
      </c>
      <c r="B39" s="112">
        <v>45921</v>
      </c>
      <c r="C39" s="164">
        <v>0</v>
      </c>
      <c r="D39" s="164">
        <v>0</v>
      </c>
      <c r="E39" s="164">
        <v>0</v>
      </c>
      <c r="F39" s="164">
        <v>0</v>
      </c>
      <c r="G39" s="164">
        <v>0</v>
      </c>
      <c r="H39" s="164">
        <v>0</v>
      </c>
      <c r="I39" s="164">
        <v>0</v>
      </c>
      <c r="J39" s="164">
        <v>0</v>
      </c>
      <c r="K39" s="164">
        <v>0</v>
      </c>
      <c r="L39" s="164">
        <v>0</v>
      </c>
      <c r="M39" s="164">
        <v>0</v>
      </c>
      <c r="N39" s="164">
        <v>0</v>
      </c>
      <c r="O39" s="164">
        <v>0</v>
      </c>
      <c r="P39" s="164">
        <v>0</v>
      </c>
      <c r="Q39" s="164">
        <v>0</v>
      </c>
      <c r="R39" s="164">
        <v>0</v>
      </c>
      <c r="S39" s="164">
        <v>0</v>
      </c>
      <c r="T39" s="164">
        <v>0</v>
      </c>
      <c r="U39" s="164">
        <v>0</v>
      </c>
      <c r="V39" s="164">
        <v>0</v>
      </c>
      <c r="W39" s="164">
        <v>0</v>
      </c>
      <c r="X39" s="164">
        <v>0</v>
      </c>
      <c r="Y39" s="164">
        <v>0</v>
      </c>
      <c r="Z39" s="164">
        <v>0</v>
      </c>
      <c r="AA39" s="164">
        <v>0</v>
      </c>
      <c r="AB39" s="164">
        <v>0</v>
      </c>
      <c r="AC39" s="164">
        <v>0</v>
      </c>
      <c r="AD39" s="164">
        <v>0</v>
      </c>
      <c r="AE39" s="164">
        <v>0</v>
      </c>
      <c r="AF39" s="164">
        <v>0</v>
      </c>
      <c r="AG39" s="165">
        <f t="shared" si="3"/>
        <v>0</v>
      </c>
    </row>
    <row r="40" spans="1:37" ht="24" hidden="1" customHeight="1" x14ac:dyDescent="0.2">
      <c r="A40" s="9">
        <v>8</v>
      </c>
      <c r="B40" s="112">
        <v>45922</v>
      </c>
      <c r="C40" s="164">
        <v>0</v>
      </c>
      <c r="D40" s="164">
        <v>0</v>
      </c>
      <c r="E40" s="164">
        <v>0</v>
      </c>
      <c r="F40" s="164">
        <v>0</v>
      </c>
      <c r="G40" s="164">
        <v>0</v>
      </c>
      <c r="H40" s="164">
        <v>0</v>
      </c>
      <c r="I40" s="164">
        <v>0</v>
      </c>
      <c r="J40" s="164">
        <v>0</v>
      </c>
      <c r="K40" s="164">
        <v>0</v>
      </c>
      <c r="L40" s="164">
        <v>0</v>
      </c>
      <c r="M40" s="164">
        <v>0</v>
      </c>
      <c r="N40" s="164">
        <v>0</v>
      </c>
      <c r="O40" s="164">
        <v>0</v>
      </c>
      <c r="P40" s="164">
        <v>0</v>
      </c>
      <c r="Q40" s="164">
        <v>0</v>
      </c>
      <c r="R40" s="164">
        <v>0</v>
      </c>
      <c r="S40" s="164">
        <v>0</v>
      </c>
      <c r="T40" s="164">
        <v>0</v>
      </c>
      <c r="U40" s="164">
        <v>0</v>
      </c>
      <c r="V40" s="164">
        <v>0</v>
      </c>
      <c r="W40" s="164">
        <v>0</v>
      </c>
      <c r="X40" s="164">
        <v>0</v>
      </c>
      <c r="Y40" s="164">
        <v>0</v>
      </c>
      <c r="Z40" s="164">
        <v>0</v>
      </c>
      <c r="AA40" s="164">
        <v>0</v>
      </c>
      <c r="AB40" s="164">
        <v>0</v>
      </c>
      <c r="AC40" s="164">
        <v>0</v>
      </c>
      <c r="AD40" s="164">
        <v>0</v>
      </c>
      <c r="AE40" s="164">
        <v>0</v>
      </c>
      <c r="AF40" s="164">
        <v>0</v>
      </c>
      <c r="AG40" s="165">
        <f t="shared" si="3"/>
        <v>0</v>
      </c>
    </row>
    <row r="41" spans="1:37" ht="24" hidden="1" customHeight="1" x14ac:dyDescent="0.2">
      <c r="A41" s="9">
        <v>9</v>
      </c>
      <c r="B41" s="112">
        <v>45923</v>
      </c>
      <c r="C41" s="164">
        <v>0</v>
      </c>
      <c r="D41" s="164">
        <v>0</v>
      </c>
      <c r="E41" s="164">
        <v>0</v>
      </c>
      <c r="F41" s="164">
        <v>0</v>
      </c>
      <c r="G41" s="164">
        <v>0</v>
      </c>
      <c r="H41" s="164">
        <v>0</v>
      </c>
      <c r="I41" s="164">
        <v>0</v>
      </c>
      <c r="J41" s="164">
        <v>0</v>
      </c>
      <c r="K41" s="164">
        <v>0</v>
      </c>
      <c r="L41" s="164">
        <v>0</v>
      </c>
      <c r="M41" s="164">
        <v>0</v>
      </c>
      <c r="N41" s="164">
        <v>0</v>
      </c>
      <c r="O41" s="164">
        <v>0</v>
      </c>
      <c r="P41" s="164">
        <v>0</v>
      </c>
      <c r="Q41" s="164">
        <v>0</v>
      </c>
      <c r="R41" s="164">
        <v>0</v>
      </c>
      <c r="S41" s="164">
        <v>0</v>
      </c>
      <c r="T41" s="164">
        <v>0</v>
      </c>
      <c r="U41" s="164">
        <v>0</v>
      </c>
      <c r="V41" s="164">
        <v>0</v>
      </c>
      <c r="W41" s="164">
        <v>0</v>
      </c>
      <c r="X41" s="164">
        <v>0</v>
      </c>
      <c r="Y41" s="164">
        <v>0</v>
      </c>
      <c r="Z41" s="164">
        <v>0</v>
      </c>
      <c r="AA41" s="164">
        <v>0</v>
      </c>
      <c r="AB41" s="164">
        <v>0</v>
      </c>
      <c r="AC41" s="164">
        <v>0</v>
      </c>
      <c r="AD41" s="164">
        <v>0</v>
      </c>
      <c r="AE41" s="164">
        <v>0</v>
      </c>
      <c r="AF41" s="164">
        <v>0</v>
      </c>
      <c r="AG41" s="165">
        <f t="shared" si="3"/>
        <v>0</v>
      </c>
    </row>
    <row r="42" spans="1:37" ht="24" hidden="1" customHeight="1" x14ac:dyDescent="0.2">
      <c r="A42" s="9">
        <v>10</v>
      </c>
      <c r="B42" s="112">
        <v>45924</v>
      </c>
      <c r="C42" s="164">
        <v>0</v>
      </c>
      <c r="D42" s="164">
        <v>0</v>
      </c>
      <c r="E42" s="164">
        <v>0</v>
      </c>
      <c r="F42" s="164">
        <v>0</v>
      </c>
      <c r="G42" s="164">
        <v>0</v>
      </c>
      <c r="H42" s="164">
        <v>0</v>
      </c>
      <c r="I42" s="164">
        <v>0</v>
      </c>
      <c r="J42" s="164">
        <v>0</v>
      </c>
      <c r="K42" s="164">
        <v>0</v>
      </c>
      <c r="L42" s="164">
        <v>0</v>
      </c>
      <c r="M42" s="164">
        <v>0</v>
      </c>
      <c r="N42" s="164">
        <v>0</v>
      </c>
      <c r="O42" s="164">
        <v>0</v>
      </c>
      <c r="P42" s="164">
        <v>0</v>
      </c>
      <c r="Q42" s="164">
        <v>0</v>
      </c>
      <c r="R42" s="164">
        <v>0</v>
      </c>
      <c r="S42" s="164">
        <v>0</v>
      </c>
      <c r="T42" s="164">
        <v>0</v>
      </c>
      <c r="U42" s="164">
        <v>0</v>
      </c>
      <c r="V42" s="164">
        <v>0</v>
      </c>
      <c r="W42" s="164">
        <v>0</v>
      </c>
      <c r="X42" s="164">
        <v>0</v>
      </c>
      <c r="Y42" s="164">
        <v>0</v>
      </c>
      <c r="Z42" s="164">
        <v>0</v>
      </c>
      <c r="AA42" s="164">
        <v>0</v>
      </c>
      <c r="AB42" s="164">
        <v>0</v>
      </c>
      <c r="AC42" s="164">
        <v>0</v>
      </c>
      <c r="AD42" s="164">
        <v>0</v>
      </c>
      <c r="AE42" s="164">
        <v>0</v>
      </c>
      <c r="AF42" s="164">
        <v>0</v>
      </c>
      <c r="AG42" s="165">
        <f t="shared" si="3"/>
        <v>0</v>
      </c>
    </row>
    <row r="43" spans="1:37" ht="24" hidden="1" customHeight="1" x14ac:dyDescent="0.2">
      <c r="A43" s="9">
        <v>11</v>
      </c>
      <c r="B43" s="112">
        <v>45925</v>
      </c>
      <c r="C43" s="164">
        <v>0</v>
      </c>
      <c r="D43" s="164">
        <v>0</v>
      </c>
      <c r="E43" s="164">
        <v>0</v>
      </c>
      <c r="F43" s="164">
        <v>0</v>
      </c>
      <c r="G43" s="164">
        <v>0</v>
      </c>
      <c r="H43" s="164">
        <v>0</v>
      </c>
      <c r="I43" s="164">
        <v>0</v>
      </c>
      <c r="J43" s="164">
        <v>0</v>
      </c>
      <c r="K43" s="164">
        <v>0</v>
      </c>
      <c r="L43" s="164">
        <v>0</v>
      </c>
      <c r="M43" s="164">
        <v>0</v>
      </c>
      <c r="N43" s="164">
        <v>0</v>
      </c>
      <c r="O43" s="164">
        <v>0</v>
      </c>
      <c r="P43" s="164">
        <v>0</v>
      </c>
      <c r="Q43" s="164">
        <v>0</v>
      </c>
      <c r="R43" s="164">
        <v>0</v>
      </c>
      <c r="S43" s="164">
        <v>0</v>
      </c>
      <c r="T43" s="164">
        <v>0</v>
      </c>
      <c r="U43" s="164">
        <v>0</v>
      </c>
      <c r="V43" s="164">
        <v>0</v>
      </c>
      <c r="W43" s="164">
        <v>0</v>
      </c>
      <c r="X43" s="164">
        <v>0</v>
      </c>
      <c r="Y43" s="164">
        <v>0</v>
      </c>
      <c r="Z43" s="164">
        <v>0</v>
      </c>
      <c r="AA43" s="164">
        <v>0</v>
      </c>
      <c r="AB43" s="164">
        <v>0</v>
      </c>
      <c r="AC43" s="164">
        <v>0</v>
      </c>
      <c r="AD43" s="164">
        <v>0</v>
      </c>
      <c r="AE43" s="164">
        <v>0</v>
      </c>
      <c r="AF43" s="164">
        <v>0</v>
      </c>
      <c r="AG43" s="165">
        <f t="shared" si="3"/>
        <v>0</v>
      </c>
    </row>
    <row r="44" spans="1:37" ht="24" hidden="1" customHeight="1" x14ac:dyDescent="0.2">
      <c r="A44" s="9">
        <v>12</v>
      </c>
      <c r="B44" s="112">
        <v>45926</v>
      </c>
      <c r="C44" s="164">
        <v>0</v>
      </c>
      <c r="D44" s="164">
        <v>0</v>
      </c>
      <c r="E44" s="164">
        <v>0</v>
      </c>
      <c r="F44" s="164">
        <v>0</v>
      </c>
      <c r="G44" s="164">
        <v>0</v>
      </c>
      <c r="H44" s="164">
        <v>0</v>
      </c>
      <c r="I44" s="164">
        <v>0</v>
      </c>
      <c r="J44" s="164">
        <v>0</v>
      </c>
      <c r="K44" s="164">
        <v>0</v>
      </c>
      <c r="L44" s="164">
        <v>0</v>
      </c>
      <c r="M44" s="164">
        <v>0</v>
      </c>
      <c r="N44" s="164">
        <v>0</v>
      </c>
      <c r="O44" s="164">
        <v>0</v>
      </c>
      <c r="P44" s="164">
        <v>0</v>
      </c>
      <c r="Q44" s="164">
        <v>0</v>
      </c>
      <c r="R44" s="164">
        <v>0</v>
      </c>
      <c r="S44" s="164">
        <v>0</v>
      </c>
      <c r="T44" s="164">
        <v>0</v>
      </c>
      <c r="U44" s="164">
        <v>0</v>
      </c>
      <c r="V44" s="164">
        <v>0</v>
      </c>
      <c r="W44" s="164">
        <v>0</v>
      </c>
      <c r="X44" s="164">
        <v>0</v>
      </c>
      <c r="Y44" s="164">
        <v>0</v>
      </c>
      <c r="Z44" s="164">
        <v>0</v>
      </c>
      <c r="AA44" s="164">
        <v>0</v>
      </c>
      <c r="AB44" s="164">
        <v>0</v>
      </c>
      <c r="AC44" s="164">
        <v>0</v>
      </c>
      <c r="AD44" s="164">
        <v>0</v>
      </c>
      <c r="AE44" s="164">
        <v>0</v>
      </c>
      <c r="AF44" s="164">
        <v>0</v>
      </c>
      <c r="AG44" s="165">
        <f t="shared" si="3"/>
        <v>0</v>
      </c>
    </row>
    <row r="45" spans="1:37" ht="24" hidden="1" customHeight="1" x14ac:dyDescent="0.2">
      <c r="A45" s="9">
        <v>13</v>
      </c>
      <c r="B45" s="112">
        <v>45927</v>
      </c>
      <c r="C45" s="164">
        <v>0</v>
      </c>
      <c r="D45" s="164">
        <v>0</v>
      </c>
      <c r="E45" s="164">
        <v>0</v>
      </c>
      <c r="F45" s="164">
        <v>0</v>
      </c>
      <c r="G45" s="164">
        <v>0</v>
      </c>
      <c r="H45" s="164">
        <v>0</v>
      </c>
      <c r="I45" s="164">
        <v>0</v>
      </c>
      <c r="J45" s="164">
        <v>0</v>
      </c>
      <c r="K45" s="164">
        <v>0</v>
      </c>
      <c r="L45" s="164">
        <v>0</v>
      </c>
      <c r="M45" s="164">
        <v>0</v>
      </c>
      <c r="N45" s="164">
        <v>0</v>
      </c>
      <c r="O45" s="164">
        <v>0</v>
      </c>
      <c r="P45" s="164">
        <v>0</v>
      </c>
      <c r="Q45" s="164">
        <v>0</v>
      </c>
      <c r="R45" s="164">
        <v>0</v>
      </c>
      <c r="S45" s="164">
        <v>0</v>
      </c>
      <c r="T45" s="164">
        <v>0</v>
      </c>
      <c r="U45" s="164">
        <v>0</v>
      </c>
      <c r="V45" s="164">
        <v>0</v>
      </c>
      <c r="W45" s="164">
        <v>0</v>
      </c>
      <c r="X45" s="164">
        <v>0</v>
      </c>
      <c r="Y45" s="164">
        <v>0</v>
      </c>
      <c r="Z45" s="164">
        <v>0</v>
      </c>
      <c r="AA45" s="164">
        <v>0</v>
      </c>
      <c r="AB45" s="164">
        <v>0</v>
      </c>
      <c r="AC45" s="164">
        <v>0</v>
      </c>
      <c r="AD45" s="164">
        <v>0</v>
      </c>
      <c r="AE45" s="164">
        <v>0</v>
      </c>
      <c r="AF45" s="164">
        <v>0</v>
      </c>
      <c r="AG45" s="165">
        <f t="shared" si="3"/>
        <v>0</v>
      </c>
    </row>
    <row r="46" spans="1:37" ht="24" hidden="1" customHeight="1" x14ac:dyDescent="0.2">
      <c r="A46" s="9">
        <v>14</v>
      </c>
      <c r="B46" s="112">
        <v>45928</v>
      </c>
      <c r="C46" s="164">
        <v>0</v>
      </c>
      <c r="D46" s="164">
        <v>0</v>
      </c>
      <c r="E46" s="164">
        <v>0</v>
      </c>
      <c r="F46" s="164">
        <v>0</v>
      </c>
      <c r="G46" s="164">
        <v>0</v>
      </c>
      <c r="H46" s="164">
        <v>0</v>
      </c>
      <c r="I46" s="164">
        <v>0</v>
      </c>
      <c r="J46" s="164">
        <v>0</v>
      </c>
      <c r="K46" s="164">
        <v>0</v>
      </c>
      <c r="L46" s="164">
        <v>0</v>
      </c>
      <c r="M46" s="164">
        <v>0</v>
      </c>
      <c r="N46" s="164">
        <v>0</v>
      </c>
      <c r="O46" s="164">
        <v>0</v>
      </c>
      <c r="P46" s="164">
        <v>0</v>
      </c>
      <c r="Q46" s="164">
        <v>0</v>
      </c>
      <c r="R46" s="164">
        <v>0</v>
      </c>
      <c r="S46" s="164">
        <v>0</v>
      </c>
      <c r="T46" s="164">
        <v>0</v>
      </c>
      <c r="U46" s="164">
        <v>0</v>
      </c>
      <c r="V46" s="164">
        <v>0</v>
      </c>
      <c r="W46" s="164">
        <v>0</v>
      </c>
      <c r="X46" s="164">
        <v>0</v>
      </c>
      <c r="Y46" s="164">
        <v>0</v>
      </c>
      <c r="Z46" s="164">
        <v>0</v>
      </c>
      <c r="AA46" s="164">
        <v>0</v>
      </c>
      <c r="AB46" s="164">
        <v>0</v>
      </c>
      <c r="AC46" s="164">
        <v>0</v>
      </c>
      <c r="AD46" s="164">
        <v>0</v>
      </c>
      <c r="AE46" s="164">
        <v>0</v>
      </c>
      <c r="AF46" s="164">
        <v>0</v>
      </c>
      <c r="AG46" s="165">
        <f t="shared" si="3"/>
        <v>0</v>
      </c>
    </row>
    <row r="47" spans="1:37" ht="24" hidden="1" customHeight="1" x14ac:dyDescent="0.2">
      <c r="A47" s="9">
        <v>15</v>
      </c>
      <c r="B47" s="112">
        <v>45929</v>
      </c>
      <c r="C47" s="164">
        <v>0</v>
      </c>
      <c r="D47" s="164">
        <v>0</v>
      </c>
      <c r="E47" s="164">
        <v>0</v>
      </c>
      <c r="F47" s="164">
        <v>0</v>
      </c>
      <c r="G47" s="164">
        <v>0</v>
      </c>
      <c r="H47" s="164">
        <v>0</v>
      </c>
      <c r="I47" s="164">
        <v>0</v>
      </c>
      <c r="J47" s="164">
        <v>0</v>
      </c>
      <c r="K47" s="164">
        <v>0</v>
      </c>
      <c r="L47" s="164">
        <v>0</v>
      </c>
      <c r="M47" s="164">
        <v>0</v>
      </c>
      <c r="N47" s="164">
        <v>0</v>
      </c>
      <c r="O47" s="164">
        <v>0</v>
      </c>
      <c r="P47" s="164">
        <v>0</v>
      </c>
      <c r="Q47" s="164">
        <v>0</v>
      </c>
      <c r="R47" s="164">
        <v>0</v>
      </c>
      <c r="S47" s="164">
        <v>0</v>
      </c>
      <c r="T47" s="164">
        <v>0</v>
      </c>
      <c r="U47" s="164">
        <v>0</v>
      </c>
      <c r="V47" s="164">
        <v>0</v>
      </c>
      <c r="W47" s="164">
        <v>0</v>
      </c>
      <c r="X47" s="164">
        <v>0</v>
      </c>
      <c r="Y47" s="164">
        <v>0</v>
      </c>
      <c r="Z47" s="164">
        <v>0</v>
      </c>
      <c r="AA47" s="164">
        <v>0</v>
      </c>
      <c r="AB47" s="164">
        <v>0</v>
      </c>
      <c r="AC47" s="164">
        <v>0</v>
      </c>
      <c r="AD47" s="164">
        <v>0</v>
      </c>
      <c r="AE47" s="164">
        <v>0</v>
      </c>
      <c r="AF47" s="164">
        <v>0</v>
      </c>
      <c r="AG47" s="165">
        <f t="shared" si="3"/>
        <v>0</v>
      </c>
    </row>
    <row r="48" spans="1:37" ht="24" hidden="1" customHeight="1" x14ac:dyDescent="0.2">
      <c r="A48" s="9">
        <v>16</v>
      </c>
      <c r="B48" s="112">
        <v>45930</v>
      </c>
      <c r="C48" s="164">
        <v>0</v>
      </c>
      <c r="D48" s="164">
        <v>0</v>
      </c>
      <c r="E48" s="164">
        <v>0</v>
      </c>
      <c r="F48" s="164">
        <v>0</v>
      </c>
      <c r="G48" s="164">
        <v>0</v>
      </c>
      <c r="H48" s="164">
        <v>0</v>
      </c>
      <c r="I48" s="164">
        <v>0</v>
      </c>
      <c r="J48" s="164">
        <v>0</v>
      </c>
      <c r="K48" s="164">
        <v>0</v>
      </c>
      <c r="L48" s="164">
        <v>0</v>
      </c>
      <c r="M48" s="164">
        <v>0</v>
      </c>
      <c r="N48" s="164">
        <v>0</v>
      </c>
      <c r="O48" s="164">
        <v>0</v>
      </c>
      <c r="P48" s="164">
        <v>0</v>
      </c>
      <c r="Q48" s="164">
        <v>0</v>
      </c>
      <c r="R48" s="164">
        <v>0</v>
      </c>
      <c r="S48" s="164">
        <v>0</v>
      </c>
      <c r="T48" s="164">
        <v>0</v>
      </c>
      <c r="U48" s="164">
        <v>0</v>
      </c>
      <c r="V48" s="164">
        <v>0</v>
      </c>
      <c r="W48" s="164">
        <v>0</v>
      </c>
      <c r="X48" s="164">
        <v>0</v>
      </c>
      <c r="Y48" s="164">
        <v>0</v>
      </c>
      <c r="Z48" s="164">
        <v>0</v>
      </c>
      <c r="AA48" s="164">
        <v>0</v>
      </c>
      <c r="AB48" s="164">
        <v>0</v>
      </c>
      <c r="AC48" s="164">
        <v>0</v>
      </c>
      <c r="AD48" s="164">
        <v>0</v>
      </c>
      <c r="AE48" s="164">
        <v>0</v>
      </c>
      <c r="AF48" s="164">
        <v>0</v>
      </c>
      <c r="AG48" s="165">
        <f t="shared" si="3"/>
        <v>0</v>
      </c>
    </row>
    <row r="49" spans="2:33" ht="24" customHeight="1" x14ac:dyDescent="0.2">
      <c r="B49" s="107" t="s">
        <v>171</v>
      </c>
      <c r="C49" s="165">
        <f>SUM(C33:C48)</f>
        <v>0</v>
      </c>
      <c r="D49" s="165">
        <f t="shared" ref="D49" si="4">SUM(D33:D48)</f>
        <v>0</v>
      </c>
      <c r="E49" s="165">
        <f t="shared" ref="E49" si="5">SUM(E33:E48)</f>
        <v>0</v>
      </c>
      <c r="F49" s="165">
        <f t="shared" ref="F49" si="6">SUM(F33:F48)</f>
        <v>0</v>
      </c>
      <c r="G49" s="165">
        <f t="shared" ref="G49" si="7">SUM(G33:G48)</f>
        <v>0</v>
      </c>
      <c r="H49" s="165">
        <f t="shared" ref="H49" si="8">SUM(H33:H48)</f>
        <v>0</v>
      </c>
      <c r="I49" s="165">
        <f t="shared" ref="I49" si="9">SUM(I33:I48)</f>
        <v>0</v>
      </c>
      <c r="J49" s="165">
        <f t="shared" ref="J49" si="10">SUM(J33:J48)</f>
        <v>0</v>
      </c>
      <c r="K49" s="165">
        <f t="shared" ref="K49" si="11">SUM(K33:K48)</f>
        <v>0</v>
      </c>
      <c r="L49" s="165">
        <f t="shared" ref="L49" si="12">SUM(L33:L48)</f>
        <v>0</v>
      </c>
      <c r="M49" s="165">
        <f t="shared" ref="M49" si="13">SUM(M33:M48)</f>
        <v>0</v>
      </c>
      <c r="N49" s="165">
        <f t="shared" ref="N49" si="14">SUM(N33:N48)</f>
        <v>0</v>
      </c>
      <c r="O49" s="165">
        <f t="shared" ref="O49" si="15">SUM(O33:O48)</f>
        <v>0</v>
      </c>
      <c r="P49" s="165">
        <f t="shared" ref="P49" si="16">SUM(P33:P48)</f>
        <v>0</v>
      </c>
      <c r="Q49" s="165">
        <f t="shared" ref="Q49" si="17">SUM(Q33:Q48)</f>
        <v>0</v>
      </c>
      <c r="R49" s="165">
        <f t="shared" ref="R49" si="18">SUM(R33:R48)</f>
        <v>0</v>
      </c>
      <c r="S49" s="165">
        <f t="shared" ref="S49" si="19">SUM(S33:S48)</f>
        <v>0</v>
      </c>
      <c r="T49" s="165">
        <f t="shared" ref="T49" si="20">SUM(T33:T48)</f>
        <v>0</v>
      </c>
      <c r="U49" s="165">
        <f t="shared" ref="U49" si="21">SUM(U33:U48)</f>
        <v>0</v>
      </c>
      <c r="V49" s="165">
        <f t="shared" ref="V49" si="22">SUM(V33:V48)</f>
        <v>0</v>
      </c>
      <c r="W49" s="165">
        <f t="shared" ref="W49" si="23">SUM(W33:W48)</f>
        <v>0</v>
      </c>
      <c r="X49" s="165">
        <f t="shared" ref="X49" si="24">SUM(X33:X48)</f>
        <v>0</v>
      </c>
      <c r="Y49" s="165">
        <f t="shared" ref="Y49" si="25">SUM(Y33:Y48)</f>
        <v>0</v>
      </c>
      <c r="Z49" s="165">
        <f t="shared" ref="Z49" si="26">SUM(Z33:Z48)</f>
        <v>0</v>
      </c>
      <c r="AA49" s="165">
        <f t="shared" ref="AA49" si="27">SUM(AA33:AA48)</f>
        <v>0</v>
      </c>
      <c r="AB49" s="165">
        <f t="shared" ref="AB49" si="28">SUM(AB33:AB48)</f>
        <v>0</v>
      </c>
      <c r="AC49" s="165">
        <f t="shared" ref="AC49" si="29">SUM(AC33:AC48)</f>
        <v>0</v>
      </c>
      <c r="AD49" s="165">
        <f t="shared" ref="AD49" si="30">SUM(AD33:AD48)</f>
        <v>0</v>
      </c>
      <c r="AE49" s="165">
        <f t="shared" ref="AE49" si="31">SUM(AE33:AE48)</f>
        <v>0</v>
      </c>
      <c r="AF49" s="165">
        <f t="shared" ref="AF49" si="32">SUM(AF33:AF48)</f>
        <v>0</v>
      </c>
      <c r="AG49" s="165">
        <f t="shared" si="3"/>
        <v>0</v>
      </c>
    </row>
  </sheetData>
  <sheetProtection algorithmName="SHA-512" hashValue="Z1c3KLAPFl2vlzgkpzds2H1Pq7HDq+Hd2L06EpDqudr1lcEAF4zjvJBqZcEJF8JVW9NVowCoVMr0OaixmGK57w==" saltValue="mPuOl6yOjh0glgtFgYZvbA==" spinCount="100000" sheet="1" objects="1" scenarios="1" selectLockedCells="1"/>
  <phoneticPr fontId="1"/>
  <pageMargins left="0.42" right="0.23" top="0.47244094488188981" bottom="0.35433070866141736" header="0.31496062992125984" footer="0.31496062992125984"/>
  <pageSetup paperSize="9" scale="50" fitToHeight="0" orientation="landscape" r:id="rId1"/>
  <rowBreaks count="1" manualBreakCount="1">
    <brk id="27" max="3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V34"/>
  <sheetViews>
    <sheetView workbookViewId="0">
      <selection activeCell="A7" sqref="A7"/>
    </sheetView>
  </sheetViews>
  <sheetFormatPr defaultRowHeight="13.2" x14ac:dyDescent="0.2"/>
  <cols>
    <col min="1" max="1" width="23.88671875" customWidth="1"/>
    <col min="2" max="2" width="5.109375" customWidth="1"/>
    <col min="3" max="3" width="4" customWidth="1"/>
    <col min="4" max="6" width="42.77734375" customWidth="1"/>
    <col min="7" max="7" width="3.33203125" customWidth="1"/>
    <col min="9" max="9" width="2.33203125" customWidth="1"/>
    <col min="10" max="10" width="20.77734375" customWidth="1"/>
    <col min="11" max="11" width="2.21875" customWidth="1"/>
    <col min="12" max="12" width="12.77734375" customWidth="1"/>
    <col min="13" max="13" width="2.88671875" customWidth="1"/>
    <col min="14" max="14" width="11.33203125" customWidth="1"/>
    <col min="15" max="15" width="2.33203125" customWidth="1"/>
    <col min="16" max="16" width="19.109375" customWidth="1"/>
    <col min="17" max="17" width="2.109375" customWidth="1"/>
    <col min="18" max="18" width="19.77734375" customWidth="1"/>
    <col min="19" max="19" width="2.6640625" customWidth="1"/>
    <col min="20" max="20" width="22.109375" bestFit="1" customWidth="1"/>
    <col min="21" max="21" width="1.77734375" customWidth="1"/>
    <col min="22" max="22" width="10" bestFit="1" customWidth="1"/>
  </cols>
  <sheetData>
    <row r="1" spans="1:22" ht="19.5" customHeight="1" x14ac:dyDescent="0.2">
      <c r="A1" s="5" t="s">
        <v>29</v>
      </c>
      <c r="B1" s="5"/>
      <c r="D1" s="5" t="s">
        <v>6</v>
      </c>
      <c r="E1" s="5"/>
      <c r="F1" s="5"/>
      <c r="H1" s="5" t="s">
        <v>146</v>
      </c>
      <c r="J1" s="5" t="s">
        <v>23</v>
      </c>
      <c r="L1" s="5" t="s">
        <v>25</v>
      </c>
      <c r="N1" s="5" t="s">
        <v>75</v>
      </c>
      <c r="P1" s="5" t="s">
        <v>159</v>
      </c>
      <c r="R1" s="5" t="s">
        <v>174</v>
      </c>
      <c r="T1" s="5" t="s">
        <v>232</v>
      </c>
      <c r="V1" s="5" t="s">
        <v>265</v>
      </c>
    </row>
    <row r="2" spans="1:22" x14ac:dyDescent="0.2">
      <c r="A2" s="6" t="s">
        <v>30</v>
      </c>
      <c r="B2" s="6"/>
      <c r="D2" s="6" t="s">
        <v>119</v>
      </c>
      <c r="E2" s="6" t="s">
        <v>118</v>
      </c>
      <c r="F2" s="6" t="s">
        <v>183</v>
      </c>
      <c r="H2" s="6" t="s">
        <v>74</v>
      </c>
      <c r="J2" s="6" t="s">
        <v>24</v>
      </c>
      <c r="L2" s="6" t="s">
        <v>26</v>
      </c>
      <c r="N2" s="6" t="s">
        <v>74</v>
      </c>
      <c r="P2" s="6" t="s">
        <v>158</v>
      </c>
      <c r="R2" s="6" t="s">
        <v>233</v>
      </c>
      <c r="T2" s="6" t="s">
        <v>234</v>
      </c>
      <c r="V2" s="6" t="s">
        <v>266</v>
      </c>
    </row>
    <row r="3" spans="1:22" ht="16.5" customHeight="1" x14ac:dyDescent="0.2">
      <c r="A3" s="7" t="s">
        <v>40</v>
      </c>
      <c r="B3" s="14">
        <v>1</v>
      </c>
      <c r="D3" s="7" t="s">
        <v>209</v>
      </c>
      <c r="E3" s="7" t="s">
        <v>209</v>
      </c>
      <c r="F3" s="7" t="s">
        <v>209</v>
      </c>
      <c r="H3" s="7" t="s">
        <v>147</v>
      </c>
      <c r="J3" s="7" t="s">
        <v>21</v>
      </c>
      <c r="L3" s="7" t="s">
        <v>27</v>
      </c>
      <c r="N3" s="7" t="s">
        <v>74</v>
      </c>
      <c r="P3" s="7" t="s">
        <v>160</v>
      </c>
      <c r="R3" s="7" t="s">
        <v>175</v>
      </c>
      <c r="T3" s="7"/>
      <c r="V3" s="7" t="s">
        <v>268</v>
      </c>
    </row>
    <row r="4" spans="1:22" ht="16.5" customHeight="1" x14ac:dyDescent="0.2">
      <c r="A4" s="7" t="s">
        <v>31</v>
      </c>
      <c r="B4" s="14">
        <v>2</v>
      </c>
      <c r="D4" s="7" t="s">
        <v>210</v>
      </c>
      <c r="E4" s="7" t="s">
        <v>210</v>
      </c>
      <c r="F4" s="7" t="s">
        <v>210</v>
      </c>
      <c r="H4" s="7" t="s">
        <v>148</v>
      </c>
      <c r="J4" s="7" t="s">
        <v>22</v>
      </c>
      <c r="L4" s="7" t="s">
        <v>28</v>
      </c>
      <c r="P4" s="7" t="s">
        <v>161</v>
      </c>
      <c r="R4" s="7" t="s">
        <v>176</v>
      </c>
      <c r="T4" s="7">
        <v>9</v>
      </c>
      <c r="V4" s="7" t="s">
        <v>269</v>
      </c>
    </row>
    <row r="5" spans="1:22" ht="16.5" customHeight="1" x14ac:dyDescent="0.2">
      <c r="A5" s="7" t="s">
        <v>32</v>
      </c>
      <c r="B5" s="14">
        <v>3</v>
      </c>
      <c r="D5" s="7" t="s">
        <v>211</v>
      </c>
      <c r="E5" s="7" t="s">
        <v>211</v>
      </c>
      <c r="F5" s="7" t="s">
        <v>211</v>
      </c>
      <c r="L5" s="7" t="s">
        <v>263</v>
      </c>
      <c r="R5" s="7" t="s">
        <v>177</v>
      </c>
    </row>
    <row r="6" spans="1:22" ht="16.5" customHeight="1" x14ac:dyDescent="0.2">
      <c r="A6" s="7" t="s">
        <v>33</v>
      </c>
      <c r="B6" s="14">
        <v>4</v>
      </c>
      <c r="D6" s="7" t="s">
        <v>8</v>
      </c>
      <c r="E6" s="7" t="s">
        <v>8</v>
      </c>
      <c r="F6" s="7" t="s">
        <v>8</v>
      </c>
      <c r="R6" s="7" t="s">
        <v>178</v>
      </c>
    </row>
    <row r="7" spans="1:22" ht="16.5" customHeight="1" x14ac:dyDescent="0.2">
      <c r="A7" s="7" t="s">
        <v>34</v>
      </c>
      <c r="B7" s="14">
        <v>5</v>
      </c>
      <c r="D7" s="7" t="s">
        <v>9</v>
      </c>
      <c r="E7" s="7" t="s">
        <v>9</v>
      </c>
      <c r="F7" s="7" t="s">
        <v>9</v>
      </c>
    </row>
    <row r="8" spans="1:22" ht="16.5" customHeight="1" x14ac:dyDescent="0.2">
      <c r="A8" s="7" t="s">
        <v>35</v>
      </c>
      <c r="B8" s="14">
        <v>6</v>
      </c>
      <c r="D8" s="7" t="s">
        <v>10</v>
      </c>
      <c r="E8" s="7" t="s">
        <v>10</v>
      </c>
      <c r="F8" s="7" t="s">
        <v>10</v>
      </c>
    </row>
    <row r="9" spans="1:22" ht="48.75" customHeight="1" x14ac:dyDescent="0.2">
      <c r="A9" s="7" t="s">
        <v>36</v>
      </c>
      <c r="B9" s="14">
        <v>7</v>
      </c>
      <c r="D9" s="8" t="s">
        <v>214</v>
      </c>
      <c r="E9" s="8" t="s">
        <v>120</v>
      </c>
      <c r="F9" s="8" t="s">
        <v>215</v>
      </c>
    </row>
    <row r="10" spans="1:22" ht="35.25" customHeight="1" x14ac:dyDescent="0.2">
      <c r="A10" s="7" t="s">
        <v>37</v>
      </c>
      <c r="B10" s="14">
        <v>8</v>
      </c>
      <c r="D10" s="8" t="s">
        <v>212</v>
      </c>
      <c r="E10" s="8" t="s">
        <v>121</v>
      </c>
      <c r="F10" s="8" t="s">
        <v>213</v>
      </c>
    </row>
    <row r="11" spans="1:22" ht="16.5" customHeight="1" x14ac:dyDescent="0.2">
      <c r="A11" s="7" t="s">
        <v>38</v>
      </c>
      <c r="B11" s="14">
        <v>9</v>
      </c>
    </row>
    <row r="12" spans="1:22" ht="16.5" customHeight="1" x14ac:dyDescent="0.2">
      <c r="A12" s="7" t="s">
        <v>39</v>
      </c>
      <c r="B12" s="14">
        <v>10</v>
      </c>
    </row>
    <row r="13" spans="1:22" ht="16.5" customHeight="1" x14ac:dyDescent="0.2">
      <c r="A13" s="7" t="s">
        <v>41</v>
      </c>
      <c r="B13" s="14">
        <v>11</v>
      </c>
    </row>
    <row r="14" spans="1:22" ht="16.5" customHeight="1" x14ac:dyDescent="0.2">
      <c r="A14" s="7" t="s">
        <v>42</v>
      </c>
      <c r="B14" s="14">
        <v>12</v>
      </c>
    </row>
    <row r="15" spans="1:22" ht="16.5" customHeight="1" x14ac:dyDescent="0.2">
      <c r="A15" s="7" t="s">
        <v>43</v>
      </c>
      <c r="B15" s="14">
        <v>13</v>
      </c>
    </row>
    <row r="16" spans="1:22" ht="16.5" customHeight="1" x14ac:dyDescent="0.2">
      <c r="A16" s="7" t="s">
        <v>44</v>
      </c>
      <c r="B16" s="14">
        <v>14</v>
      </c>
    </row>
    <row r="17" spans="1:2" ht="16.5" customHeight="1" x14ac:dyDescent="0.2">
      <c r="A17" s="7" t="s">
        <v>45</v>
      </c>
      <c r="B17" s="14">
        <v>15</v>
      </c>
    </row>
    <row r="18" spans="1:2" ht="16.5" customHeight="1" x14ac:dyDescent="0.2">
      <c r="A18" s="7" t="s">
        <v>46</v>
      </c>
      <c r="B18" s="14">
        <v>16</v>
      </c>
    </row>
    <row r="19" spans="1:2" ht="16.5" customHeight="1" x14ac:dyDescent="0.2">
      <c r="A19" s="7" t="s">
        <v>47</v>
      </c>
      <c r="B19" s="14">
        <v>17</v>
      </c>
    </row>
    <row r="20" spans="1:2" ht="16.5" customHeight="1" x14ac:dyDescent="0.2">
      <c r="A20" s="7" t="s">
        <v>48</v>
      </c>
      <c r="B20" s="14">
        <v>18</v>
      </c>
    </row>
    <row r="21" spans="1:2" ht="16.5" customHeight="1" x14ac:dyDescent="0.2">
      <c r="A21" s="7" t="s">
        <v>49</v>
      </c>
      <c r="B21" s="14">
        <v>19</v>
      </c>
    </row>
    <row r="22" spans="1:2" ht="16.5" customHeight="1" x14ac:dyDescent="0.2">
      <c r="A22" s="7" t="s">
        <v>50</v>
      </c>
      <c r="B22" s="14">
        <v>20</v>
      </c>
    </row>
    <row r="23" spans="1:2" ht="16.5" customHeight="1" x14ac:dyDescent="0.2">
      <c r="A23" s="7" t="s">
        <v>51</v>
      </c>
      <c r="B23" s="14">
        <v>21</v>
      </c>
    </row>
    <row r="24" spans="1:2" ht="16.5" customHeight="1" x14ac:dyDescent="0.2">
      <c r="A24" s="7" t="s">
        <v>52</v>
      </c>
      <c r="B24" s="14">
        <v>22</v>
      </c>
    </row>
    <row r="25" spans="1:2" ht="16.5" customHeight="1" x14ac:dyDescent="0.2">
      <c r="A25" s="7" t="s">
        <v>53</v>
      </c>
      <c r="B25" s="14">
        <v>23</v>
      </c>
    </row>
    <row r="26" spans="1:2" ht="16.5" customHeight="1" x14ac:dyDescent="0.2">
      <c r="A26" s="7" t="s">
        <v>54</v>
      </c>
      <c r="B26" s="14">
        <v>24</v>
      </c>
    </row>
    <row r="27" spans="1:2" ht="16.5" customHeight="1" x14ac:dyDescent="0.2">
      <c r="A27" s="7" t="s">
        <v>55</v>
      </c>
      <c r="B27" s="14">
        <v>25</v>
      </c>
    </row>
    <row r="28" spans="1:2" ht="16.5" customHeight="1" x14ac:dyDescent="0.2">
      <c r="A28" s="7" t="s">
        <v>56</v>
      </c>
      <c r="B28" s="14">
        <v>26</v>
      </c>
    </row>
    <row r="29" spans="1:2" ht="16.5" customHeight="1" x14ac:dyDescent="0.2">
      <c r="A29" s="7" t="s">
        <v>57</v>
      </c>
      <c r="B29" s="14">
        <v>27</v>
      </c>
    </row>
    <row r="30" spans="1:2" ht="16.5" customHeight="1" x14ac:dyDescent="0.2">
      <c r="A30" s="7" t="s">
        <v>58</v>
      </c>
      <c r="B30" s="14">
        <v>28</v>
      </c>
    </row>
    <row r="31" spans="1:2" ht="16.5" customHeight="1" x14ac:dyDescent="0.2">
      <c r="A31" s="7" t="s">
        <v>59</v>
      </c>
      <c r="B31" s="14">
        <v>29</v>
      </c>
    </row>
    <row r="32" spans="1:2" ht="16.5" customHeight="1" x14ac:dyDescent="0.2">
      <c r="A32" s="7" t="s">
        <v>60</v>
      </c>
      <c r="B32" s="14">
        <v>30</v>
      </c>
    </row>
    <row r="33" spans="1:2" ht="16.5" customHeight="1" x14ac:dyDescent="0.2">
      <c r="A33" s="7" t="s">
        <v>235</v>
      </c>
      <c r="B33" s="14">
        <v>99</v>
      </c>
    </row>
    <row r="34" spans="1:2" ht="16.5" customHeight="1" x14ac:dyDescent="0.2"/>
  </sheetData>
  <sheetProtection algorithmName="SHA-512" hashValue="qam8gs08Kx8eFU26I/EHIDjayTS+6U2sJozFODu0/g8BnkBuM1j/BMIMsZTo1o5IqD21NjGgs/3u78qQpIGMPA==" saltValue="9zodvIwvxw6t7+AodLu5oQ==" spinCount="100000" sheet="1" objects="1" scenarios="1" selectLockedCells="1"/>
  <phoneticPr fontId="1"/>
  <pageMargins left="0.7" right="0.7" top="0.89" bottom="0.45" header="0.3" footer="0.3"/>
  <pageSetup paperSize="9" scale="4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D33"/>
  <sheetViews>
    <sheetView zoomScale="80" zoomScaleNormal="80" workbookViewId="0">
      <pane xSplit="4" ySplit="1" topLeftCell="E2" activePane="bottomRight" state="frozen"/>
      <selection pane="topRight" activeCell="E1" sqref="E1"/>
      <selection pane="bottomLeft" activeCell="A2" sqref="A2"/>
      <selection pane="bottomRight" activeCell="M4" sqref="M4"/>
    </sheetView>
  </sheetViews>
  <sheetFormatPr defaultRowHeight="13.2" x14ac:dyDescent="0.2"/>
  <cols>
    <col min="1" max="1" width="5.6640625" bestFit="1" customWidth="1"/>
    <col min="2" max="2" width="15.88671875" customWidth="1"/>
    <col min="3" max="3" width="31.33203125" customWidth="1"/>
    <col min="4" max="4" width="16.6640625" customWidth="1"/>
    <col min="5" max="5" width="20" customWidth="1"/>
    <col min="6" max="6" width="5.6640625" bestFit="1" customWidth="1"/>
    <col min="7" max="7" width="20" customWidth="1"/>
    <col min="8" max="8" width="21" customWidth="1"/>
    <col min="9" max="9" width="13.88671875" customWidth="1"/>
    <col min="10" max="10" width="20" customWidth="1"/>
    <col min="11" max="11" width="2.33203125" style="19" customWidth="1"/>
    <col min="12" max="15" width="20" customWidth="1"/>
    <col min="16" max="16" width="18.33203125" bestFit="1" customWidth="1"/>
    <col min="17" max="17" width="20" customWidth="1"/>
    <col min="18" max="18" width="2.88671875" customWidth="1"/>
    <col min="19" max="20" width="20" hidden="1" customWidth="1"/>
    <col min="21" max="24" width="13.109375" hidden="1" customWidth="1"/>
    <col min="25" max="27" width="11.21875" hidden="1" customWidth="1"/>
    <col min="28" max="28" width="11" hidden="1" customWidth="1"/>
    <col min="29" max="29" width="11.33203125" hidden="1" customWidth="1"/>
    <col min="30" max="30" width="12.109375" hidden="1" customWidth="1"/>
  </cols>
  <sheetData>
    <row r="1" spans="1:30" ht="48" customHeight="1" x14ac:dyDescent="0.2">
      <c r="A1" s="15" t="s">
        <v>69</v>
      </c>
      <c r="B1" s="16" t="s">
        <v>144</v>
      </c>
      <c r="C1" s="16" t="s">
        <v>72</v>
      </c>
      <c r="D1" s="16" t="s">
        <v>71</v>
      </c>
      <c r="E1" s="16" t="s">
        <v>277</v>
      </c>
      <c r="F1" s="16" t="s">
        <v>145</v>
      </c>
      <c r="G1" s="16" t="s">
        <v>73</v>
      </c>
      <c r="H1" s="16" t="s">
        <v>216</v>
      </c>
      <c r="I1" s="16" t="s">
        <v>114</v>
      </c>
      <c r="J1" s="16" t="s">
        <v>76</v>
      </c>
      <c r="K1" s="18"/>
      <c r="L1" s="17" t="s">
        <v>77</v>
      </c>
      <c r="M1" s="17" t="s">
        <v>141</v>
      </c>
      <c r="N1" s="17" t="s">
        <v>142</v>
      </c>
      <c r="O1" s="17" t="s">
        <v>143</v>
      </c>
      <c r="P1" s="17" t="s">
        <v>231</v>
      </c>
      <c r="Q1" s="17" t="s">
        <v>173</v>
      </c>
      <c r="R1" s="9"/>
      <c r="S1" s="56" t="s">
        <v>112</v>
      </c>
      <c r="T1" s="52" t="s">
        <v>116</v>
      </c>
      <c r="U1" s="52" t="s">
        <v>111</v>
      </c>
      <c r="V1" s="52" t="s">
        <v>113</v>
      </c>
      <c r="W1" s="52" t="s">
        <v>115</v>
      </c>
      <c r="X1" s="52" t="s">
        <v>179</v>
      </c>
      <c r="Y1" s="52" t="s">
        <v>182</v>
      </c>
      <c r="Z1" s="52" t="s">
        <v>184</v>
      </c>
      <c r="AA1" s="52" t="s">
        <v>185</v>
      </c>
      <c r="AB1" s="52" t="s">
        <v>208</v>
      </c>
      <c r="AC1" s="52" t="s">
        <v>236</v>
      </c>
      <c r="AD1" s="52" t="s">
        <v>237</v>
      </c>
    </row>
    <row r="2" spans="1:30" ht="27" customHeight="1" x14ac:dyDescent="0.2">
      <c r="A2" s="14">
        <v>1</v>
      </c>
      <c r="B2" s="143"/>
      <c r="C2" s="143"/>
      <c r="D2" s="143"/>
      <c r="E2" s="143"/>
      <c r="F2" s="144"/>
      <c r="G2" s="145"/>
      <c r="H2" s="143"/>
      <c r="I2" s="146"/>
      <c r="J2" s="145"/>
      <c r="K2" s="214"/>
      <c r="L2" s="145"/>
      <c r="M2" s="143"/>
      <c r="N2" s="143"/>
      <c r="O2" s="143"/>
      <c r="P2" s="144"/>
      <c r="Q2" s="144"/>
      <c r="S2" s="7" t="str">
        <f>CONCATENATE(B2,C2)</f>
        <v/>
      </c>
      <c r="T2" s="8" t="str">
        <f>E2&amp;CHAR(10)&amp;D2</f>
        <v xml:space="preserve">
</v>
      </c>
      <c r="U2" s="14">
        <f>COUNTIF(J$1:J2,J2)</f>
        <v>0</v>
      </c>
      <c r="V2" s="57" t="e">
        <f>(VLOOKUP(B2,コード表!$A$2:$B$32,2,FALSE)*100+DAY(J2))</f>
        <v>#N/A</v>
      </c>
      <c r="W2" s="61" t="str">
        <f>IF(I2="","",(TEXT(I2,"aaa")))</f>
        <v/>
      </c>
      <c r="X2" s="14" t="e">
        <f>(IF(P2=9,0,100)+VLOOKUP(B2,コード表!$A$2:$B$32,2,FALSE))</f>
        <v>#N/A</v>
      </c>
      <c r="Y2" s="14" t="e">
        <f>(IF(P2=9,900,0)+VLOOKUP(B2,コード表!$A$2:$B$32,2,FALSE))</f>
        <v>#N/A</v>
      </c>
      <c r="Z2" s="14" t="e">
        <f>(IF(P2=9,90000,0)+(VLOOKUP(B2,コード表!$A$2:$B$32,2,FALSE))*100+DAY(L2))</f>
        <v>#N/A</v>
      </c>
      <c r="AA2" s="14">
        <f>COUNTIF(Y$1:Y2,Y2)</f>
        <v>1</v>
      </c>
      <c r="AB2" s="14">
        <f>COUNTIF(X$1:X2,X2)</f>
        <v>1</v>
      </c>
      <c r="AC2" s="14" t="e">
        <f>IF(AND(P2=0,X2&gt;100),1,0)</f>
        <v>#N/A</v>
      </c>
      <c r="AD2" s="14">
        <f>COUNTIF(AC$1:AC2,AC2)</f>
        <v>1</v>
      </c>
    </row>
    <row r="3" spans="1:30" ht="27" customHeight="1" x14ac:dyDescent="0.2">
      <c r="A3" s="14">
        <v>2</v>
      </c>
      <c r="B3" s="143"/>
      <c r="C3" s="143"/>
      <c r="D3" s="143"/>
      <c r="E3" s="143"/>
      <c r="F3" s="144"/>
      <c r="G3" s="145"/>
      <c r="H3" s="143"/>
      <c r="I3" s="147"/>
      <c r="J3" s="145"/>
      <c r="K3" s="214"/>
      <c r="L3" s="145"/>
      <c r="M3" s="143"/>
      <c r="N3" s="143"/>
      <c r="O3" s="143"/>
      <c r="P3" s="144"/>
      <c r="Q3" s="144"/>
      <c r="S3" s="7" t="str">
        <f t="shared" ref="S3:S31" si="0">CONCATENATE(B3,C3)</f>
        <v/>
      </c>
      <c r="T3" s="8" t="str">
        <f t="shared" ref="T3:T21" si="1">E3&amp;CHAR(10)&amp;D3</f>
        <v xml:space="preserve">
</v>
      </c>
      <c r="U3" s="14">
        <f>COUNTIF(J$1:J3,J3)</f>
        <v>0</v>
      </c>
      <c r="V3" s="57" t="e">
        <f>(VLOOKUP(B3,コード表!$A$2:$B$32,2,FALSE)*100+DAY(J3))</f>
        <v>#N/A</v>
      </c>
      <c r="W3" s="61" t="str">
        <f t="shared" ref="W3:W31" si="2">IF(I3="","",(TEXT(I3,"aaa")))</f>
        <v/>
      </c>
      <c r="X3" s="14" t="e">
        <f>(IF(P3=9,0,100)+VLOOKUP(B3,コード表!$A$2:$B$32,2,FALSE))</f>
        <v>#N/A</v>
      </c>
      <c r="Y3" s="14" t="e">
        <f>(IF(P3=9,900,0)+VLOOKUP(B3,コード表!$A$2:$B$32,2,FALSE))</f>
        <v>#N/A</v>
      </c>
      <c r="Z3" s="14" t="e">
        <f>(IF(P3=9,90000,0)+(VLOOKUP(B3,コード表!$A$2:$B$32,2,FALSE))*100+DAY(L3))</f>
        <v>#N/A</v>
      </c>
      <c r="AA3" s="14">
        <f>COUNTIF(Y$1:Y3,Y3)</f>
        <v>2</v>
      </c>
      <c r="AB3" s="14">
        <f>COUNTIF(X$1:X3,X3)</f>
        <v>2</v>
      </c>
      <c r="AC3" s="14" t="e">
        <f t="shared" ref="AC3:AC31" si="3">IF(AND(P3=0,X3&gt;100),1,0)</f>
        <v>#N/A</v>
      </c>
      <c r="AD3" s="14">
        <f>COUNTIF(AC$1:AC3,AC3)</f>
        <v>2</v>
      </c>
    </row>
    <row r="4" spans="1:30" ht="27" customHeight="1" x14ac:dyDescent="0.2">
      <c r="A4" s="14">
        <v>3</v>
      </c>
      <c r="B4" s="143"/>
      <c r="C4" s="143"/>
      <c r="D4" s="143"/>
      <c r="E4" s="143"/>
      <c r="F4" s="144"/>
      <c r="G4" s="145"/>
      <c r="H4" s="143"/>
      <c r="I4" s="147"/>
      <c r="J4" s="145"/>
      <c r="K4" s="214"/>
      <c r="L4" s="145"/>
      <c r="M4" s="143"/>
      <c r="N4" s="143"/>
      <c r="O4" s="143"/>
      <c r="P4" s="144"/>
      <c r="Q4" s="144"/>
      <c r="S4" s="7" t="str">
        <f t="shared" si="0"/>
        <v/>
      </c>
      <c r="T4" s="8" t="str">
        <f t="shared" si="1"/>
        <v xml:space="preserve">
</v>
      </c>
      <c r="U4" s="14">
        <f>COUNTIF(J$1:J4,J4)</f>
        <v>0</v>
      </c>
      <c r="V4" s="57" t="e">
        <f>(VLOOKUP(B4,コード表!$A$2:$B$32,2,FALSE)*100+DAY(J4))</f>
        <v>#N/A</v>
      </c>
      <c r="W4" s="61" t="str">
        <f t="shared" si="2"/>
        <v/>
      </c>
      <c r="X4" s="14" t="e">
        <f>(IF(P4=9,0,100)+VLOOKUP(B4,コード表!$A$2:$B$32,2,FALSE))</f>
        <v>#N/A</v>
      </c>
      <c r="Y4" s="14" t="e">
        <f>(IF(P4=9,900,0)+VLOOKUP(B4,コード表!$A$2:$B$32,2,FALSE))</f>
        <v>#N/A</v>
      </c>
      <c r="Z4" s="14" t="e">
        <f>(IF(P4=9,90000,0)+(VLOOKUP(B4,コード表!$A$2:$B$32,2,FALSE))*100+DAY(L4))</f>
        <v>#N/A</v>
      </c>
      <c r="AA4" s="14">
        <f>COUNTIF(Y$1:Y4,Y4)</f>
        <v>3</v>
      </c>
      <c r="AB4" s="14">
        <f>COUNTIF(X$1:X4,X4)</f>
        <v>3</v>
      </c>
      <c r="AC4" s="14" t="e">
        <f t="shared" si="3"/>
        <v>#N/A</v>
      </c>
      <c r="AD4" s="14">
        <f>COUNTIF(AC$1:AC4,AC4)</f>
        <v>3</v>
      </c>
    </row>
    <row r="5" spans="1:30" ht="27" customHeight="1" x14ac:dyDescent="0.2">
      <c r="A5" s="14">
        <v>4</v>
      </c>
      <c r="B5" s="143"/>
      <c r="C5" s="148"/>
      <c r="D5" s="143"/>
      <c r="E5" s="143"/>
      <c r="F5" s="144"/>
      <c r="G5" s="145"/>
      <c r="H5" s="143"/>
      <c r="I5" s="147"/>
      <c r="J5" s="145"/>
      <c r="K5" s="214"/>
      <c r="L5" s="145"/>
      <c r="M5" s="143"/>
      <c r="N5" s="143"/>
      <c r="O5" s="143"/>
      <c r="P5" s="144"/>
      <c r="Q5" s="144"/>
      <c r="S5" s="7" t="str">
        <f t="shared" si="0"/>
        <v/>
      </c>
      <c r="T5" s="8" t="str">
        <f t="shared" si="1"/>
        <v xml:space="preserve">
</v>
      </c>
      <c r="U5" s="14">
        <f>COUNTIF(J$1:J5,J5)</f>
        <v>0</v>
      </c>
      <c r="V5" s="57" t="e">
        <f>(VLOOKUP(B5,コード表!$A$2:$B$32,2,FALSE)*100+DAY(J5))</f>
        <v>#N/A</v>
      </c>
      <c r="W5" s="61" t="str">
        <f t="shared" si="2"/>
        <v/>
      </c>
      <c r="X5" s="14" t="e">
        <f>(IF(P5=9,0,100)+VLOOKUP(B5,コード表!$A$2:$B$32,2,FALSE))</f>
        <v>#N/A</v>
      </c>
      <c r="Y5" s="14" t="e">
        <f>(IF(P5=9,900,0)+VLOOKUP(B5,コード表!$A$2:$B$32,2,FALSE))</f>
        <v>#N/A</v>
      </c>
      <c r="Z5" s="14" t="e">
        <f>(IF(P5=9,90000,0)+(VLOOKUP(B5,コード表!$A$2:$B$32,2,FALSE))*100+DAY(L5))</f>
        <v>#N/A</v>
      </c>
      <c r="AA5" s="14">
        <f>COUNTIF(Y$1:Y5,Y5)</f>
        <v>4</v>
      </c>
      <c r="AB5" s="14">
        <f>COUNTIF(X$1:X5,X5)</f>
        <v>4</v>
      </c>
      <c r="AC5" s="14" t="e">
        <f t="shared" si="3"/>
        <v>#N/A</v>
      </c>
      <c r="AD5" s="14">
        <f>COUNTIF(AC$1:AC5,AC5)</f>
        <v>4</v>
      </c>
    </row>
    <row r="6" spans="1:30" ht="27" customHeight="1" x14ac:dyDescent="0.2">
      <c r="A6" s="14">
        <v>5</v>
      </c>
      <c r="B6" s="143"/>
      <c r="C6" s="143"/>
      <c r="D6" s="143"/>
      <c r="E6" s="143"/>
      <c r="F6" s="144"/>
      <c r="G6" s="145"/>
      <c r="H6" s="143"/>
      <c r="I6" s="144"/>
      <c r="J6" s="145"/>
      <c r="K6" s="214"/>
      <c r="L6" s="145"/>
      <c r="M6" s="143"/>
      <c r="N6" s="143"/>
      <c r="O6" s="143"/>
      <c r="P6" s="144"/>
      <c r="Q6" s="144"/>
      <c r="S6" s="7" t="str">
        <f t="shared" si="0"/>
        <v/>
      </c>
      <c r="T6" s="8" t="str">
        <f t="shared" si="1"/>
        <v xml:space="preserve">
</v>
      </c>
      <c r="U6" s="14">
        <f>COUNTIF(J$1:J6,J6)</f>
        <v>0</v>
      </c>
      <c r="V6" s="57" t="e">
        <f>(VLOOKUP(B6,コード表!$A$2:$B$32,2,FALSE)*100+DAY(J6))</f>
        <v>#N/A</v>
      </c>
      <c r="W6" s="61" t="str">
        <f t="shared" si="2"/>
        <v/>
      </c>
      <c r="X6" s="14" t="e">
        <f>(IF(P6=9,0,100)+VLOOKUP(B6,コード表!$A$2:$B$32,2,FALSE))</f>
        <v>#N/A</v>
      </c>
      <c r="Y6" s="14" t="e">
        <f>(IF(P6=9,900,0)+VLOOKUP(B6,コード表!$A$2:$B$32,2,FALSE))</f>
        <v>#N/A</v>
      </c>
      <c r="Z6" s="14" t="e">
        <f>(IF(P6=9,90000,0)+(VLOOKUP(B6,コード表!$A$2:$B$32,2,FALSE))*100+DAY(L6))</f>
        <v>#N/A</v>
      </c>
      <c r="AA6" s="14">
        <f>COUNTIF(Y$1:Y6,Y6)</f>
        <v>5</v>
      </c>
      <c r="AB6" s="14">
        <f>COUNTIF(X$1:X6,X6)</f>
        <v>5</v>
      </c>
      <c r="AC6" s="14" t="e">
        <f t="shared" si="3"/>
        <v>#N/A</v>
      </c>
      <c r="AD6" s="14">
        <f>COUNTIF(AC$1:AC6,AC6)</f>
        <v>5</v>
      </c>
    </row>
    <row r="7" spans="1:30" ht="27" customHeight="1" x14ac:dyDescent="0.2">
      <c r="A7" s="14">
        <v>6</v>
      </c>
      <c r="B7" s="143"/>
      <c r="C7" s="143"/>
      <c r="D7" s="143"/>
      <c r="E7" s="143"/>
      <c r="F7" s="144"/>
      <c r="G7" s="145"/>
      <c r="H7" s="143"/>
      <c r="I7" s="144"/>
      <c r="J7" s="145"/>
      <c r="K7" s="214"/>
      <c r="L7" s="145"/>
      <c r="M7" s="143"/>
      <c r="N7" s="143"/>
      <c r="O7" s="143"/>
      <c r="P7" s="144"/>
      <c r="Q7" s="144"/>
      <c r="S7" s="7" t="str">
        <f t="shared" si="0"/>
        <v/>
      </c>
      <c r="T7" s="8" t="str">
        <f t="shared" si="1"/>
        <v xml:space="preserve">
</v>
      </c>
      <c r="U7" s="14">
        <f>COUNTIF(J$1:J7,J7)</f>
        <v>0</v>
      </c>
      <c r="V7" s="57" t="e">
        <f>(VLOOKUP(B7,コード表!$A$2:$B$32,2,FALSE)*100+DAY(J7))</f>
        <v>#N/A</v>
      </c>
      <c r="W7" s="61" t="str">
        <f t="shared" si="2"/>
        <v/>
      </c>
      <c r="X7" s="14" t="e">
        <f>(IF(P7=9,0,100)+VLOOKUP(B7,コード表!$A$2:$B$32,2,FALSE))</f>
        <v>#N/A</v>
      </c>
      <c r="Y7" s="14" t="e">
        <f>(IF(P7=9,900,0)+VLOOKUP(B7,コード表!$A$2:$B$32,2,FALSE))</f>
        <v>#N/A</v>
      </c>
      <c r="Z7" s="14" t="e">
        <f>(IF(P7=9,90000,0)+(VLOOKUP(B7,コード表!$A$2:$B$32,2,FALSE))*100+DAY(L7))</f>
        <v>#N/A</v>
      </c>
      <c r="AA7" s="14">
        <f>COUNTIF(Y$1:Y7,Y7)</f>
        <v>6</v>
      </c>
      <c r="AB7" s="14">
        <f>COUNTIF(X$1:X7,X7)</f>
        <v>6</v>
      </c>
      <c r="AC7" s="14" t="e">
        <f t="shared" si="3"/>
        <v>#N/A</v>
      </c>
      <c r="AD7" s="14">
        <f>COUNTIF(AC$1:AC7,AC7)</f>
        <v>6</v>
      </c>
    </row>
    <row r="8" spans="1:30" ht="27" customHeight="1" x14ac:dyDescent="0.2">
      <c r="A8" s="14">
        <v>7</v>
      </c>
      <c r="B8" s="143"/>
      <c r="C8" s="143"/>
      <c r="D8" s="143"/>
      <c r="E8" s="143"/>
      <c r="F8" s="144"/>
      <c r="G8" s="145"/>
      <c r="H8" s="143"/>
      <c r="I8" s="144"/>
      <c r="J8" s="145"/>
      <c r="K8" s="214"/>
      <c r="L8" s="145"/>
      <c r="M8" s="143"/>
      <c r="N8" s="143"/>
      <c r="O8" s="143"/>
      <c r="P8" s="144"/>
      <c r="Q8" s="144"/>
      <c r="S8" s="7" t="str">
        <f t="shared" si="0"/>
        <v/>
      </c>
      <c r="T8" s="8" t="str">
        <f t="shared" si="1"/>
        <v xml:space="preserve">
</v>
      </c>
      <c r="U8" s="14">
        <f>COUNTIF(J$1:J8,J8)</f>
        <v>0</v>
      </c>
      <c r="V8" s="57" t="e">
        <f>(VLOOKUP(B8,コード表!$A$2:$B$32,2,FALSE)*100+DAY(J8))</f>
        <v>#N/A</v>
      </c>
      <c r="W8" s="61" t="str">
        <f t="shared" si="2"/>
        <v/>
      </c>
      <c r="X8" s="14" t="e">
        <f>(IF(P8=9,0,100)+VLOOKUP(B8,コード表!$A$2:$B$32,2,FALSE))</f>
        <v>#N/A</v>
      </c>
      <c r="Y8" s="14" t="e">
        <f>(IF(P8=9,900,0)+VLOOKUP(B8,コード表!$A$2:$B$32,2,FALSE))</f>
        <v>#N/A</v>
      </c>
      <c r="Z8" s="14" t="e">
        <f>(IF(P8=9,90000,0)+(VLOOKUP(B8,コード表!$A$2:$B$32,2,FALSE))*100+DAY(L8))</f>
        <v>#N/A</v>
      </c>
      <c r="AA8" s="14">
        <f>COUNTIF(Y$1:Y8,Y8)</f>
        <v>7</v>
      </c>
      <c r="AB8" s="14">
        <f>COUNTIF(X$1:X8,X8)</f>
        <v>7</v>
      </c>
      <c r="AC8" s="14" t="e">
        <f t="shared" si="3"/>
        <v>#N/A</v>
      </c>
      <c r="AD8" s="14">
        <f>COUNTIF(AC$1:AC8,AC8)</f>
        <v>7</v>
      </c>
    </row>
    <row r="9" spans="1:30" ht="27" customHeight="1" x14ac:dyDescent="0.2">
      <c r="A9" s="14">
        <v>8</v>
      </c>
      <c r="B9" s="143"/>
      <c r="C9" s="143"/>
      <c r="D9" s="143"/>
      <c r="E9" s="143"/>
      <c r="F9" s="144"/>
      <c r="G9" s="145"/>
      <c r="H9" s="143"/>
      <c r="I9" s="144"/>
      <c r="J9" s="145"/>
      <c r="K9" s="214"/>
      <c r="L9" s="145"/>
      <c r="M9" s="143"/>
      <c r="N9" s="143"/>
      <c r="O9" s="143"/>
      <c r="P9" s="144"/>
      <c r="Q9" s="144"/>
      <c r="S9" s="7" t="str">
        <f t="shared" si="0"/>
        <v/>
      </c>
      <c r="T9" s="8" t="str">
        <f t="shared" si="1"/>
        <v xml:space="preserve">
</v>
      </c>
      <c r="U9" s="14">
        <f>COUNTIF(J$1:J9,J9)</f>
        <v>0</v>
      </c>
      <c r="V9" s="57" t="e">
        <f>(VLOOKUP(B9,コード表!$A$2:$B$32,2,FALSE)*100+DAY(J9))</f>
        <v>#N/A</v>
      </c>
      <c r="W9" s="61" t="str">
        <f t="shared" si="2"/>
        <v/>
      </c>
      <c r="X9" s="14" t="e">
        <f>(IF(P9=9,0,100)+VLOOKUP(B9,コード表!$A$2:$B$32,2,FALSE))</f>
        <v>#N/A</v>
      </c>
      <c r="Y9" s="14" t="e">
        <f>(IF(P9=9,900,0)+VLOOKUP(B9,コード表!$A$2:$B$32,2,FALSE))</f>
        <v>#N/A</v>
      </c>
      <c r="Z9" s="14" t="e">
        <f>(IF(P9=9,90000,0)+(VLOOKUP(B9,コード表!$A$2:$B$32,2,FALSE))*100+DAY(L9))</f>
        <v>#N/A</v>
      </c>
      <c r="AA9" s="14">
        <f>COUNTIF(Y$1:Y9,Y9)</f>
        <v>8</v>
      </c>
      <c r="AB9" s="14">
        <f>COUNTIF(X$1:X9,X9)</f>
        <v>8</v>
      </c>
      <c r="AC9" s="14" t="e">
        <f t="shared" si="3"/>
        <v>#N/A</v>
      </c>
      <c r="AD9" s="14">
        <f>COUNTIF(AC$1:AC9,AC9)</f>
        <v>8</v>
      </c>
    </row>
    <row r="10" spans="1:30" ht="27" customHeight="1" x14ac:dyDescent="0.2">
      <c r="A10" s="14">
        <v>9</v>
      </c>
      <c r="B10" s="143"/>
      <c r="C10" s="143"/>
      <c r="D10" s="143"/>
      <c r="E10" s="143"/>
      <c r="F10" s="144"/>
      <c r="G10" s="145"/>
      <c r="H10" s="143"/>
      <c r="I10" s="144"/>
      <c r="J10" s="145"/>
      <c r="K10" s="214"/>
      <c r="L10" s="145"/>
      <c r="M10" s="143"/>
      <c r="N10" s="143"/>
      <c r="O10" s="143"/>
      <c r="P10" s="144"/>
      <c r="Q10" s="144"/>
      <c r="S10" s="7" t="str">
        <f t="shared" si="0"/>
        <v/>
      </c>
      <c r="T10" s="8" t="str">
        <f t="shared" si="1"/>
        <v xml:space="preserve">
</v>
      </c>
      <c r="U10" s="14">
        <f>COUNTIF(J$1:J10,J10)</f>
        <v>0</v>
      </c>
      <c r="V10" s="57" t="e">
        <f>(VLOOKUP(B10,コード表!$A$2:$B$32,2,FALSE)*100+DAY(J10))</f>
        <v>#N/A</v>
      </c>
      <c r="W10" s="61" t="str">
        <f t="shared" si="2"/>
        <v/>
      </c>
      <c r="X10" s="14" t="e">
        <f>(IF(P10=9,0,100)+VLOOKUP(B10,コード表!$A$2:$B$32,2,FALSE))</f>
        <v>#N/A</v>
      </c>
      <c r="Y10" s="14" t="e">
        <f>(IF(P10=9,900,0)+VLOOKUP(B10,コード表!$A$2:$B$32,2,FALSE))</f>
        <v>#N/A</v>
      </c>
      <c r="Z10" s="14" t="e">
        <f>(IF(P10=9,90000,0)+(VLOOKUP(B10,コード表!$A$2:$B$32,2,FALSE))*100+DAY(L10))</f>
        <v>#N/A</v>
      </c>
      <c r="AA10" s="14">
        <f>COUNTIF(Y$1:Y10,Y10)</f>
        <v>9</v>
      </c>
      <c r="AB10" s="14">
        <f>COUNTIF(X$1:X10,X10)</f>
        <v>9</v>
      </c>
      <c r="AC10" s="14" t="e">
        <f t="shared" si="3"/>
        <v>#N/A</v>
      </c>
      <c r="AD10" s="14">
        <f>COUNTIF(AC$1:AC10,AC10)</f>
        <v>9</v>
      </c>
    </row>
    <row r="11" spans="1:30" ht="27" customHeight="1" x14ac:dyDescent="0.2">
      <c r="A11" s="14">
        <v>10</v>
      </c>
      <c r="B11" s="143"/>
      <c r="C11" s="143"/>
      <c r="D11" s="143"/>
      <c r="E11" s="143"/>
      <c r="F11" s="144"/>
      <c r="G11" s="145"/>
      <c r="H11" s="143"/>
      <c r="I11" s="144"/>
      <c r="J11" s="145"/>
      <c r="K11" s="214"/>
      <c r="L11" s="145"/>
      <c r="M11" s="143"/>
      <c r="N11" s="143"/>
      <c r="O11" s="143"/>
      <c r="P11" s="144"/>
      <c r="Q11" s="144"/>
      <c r="S11" s="7" t="str">
        <f t="shared" si="0"/>
        <v/>
      </c>
      <c r="T11" s="8" t="str">
        <f t="shared" si="1"/>
        <v xml:space="preserve">
</v>
      </c>
      <c r="U11" s="14">
        <f>COUNTIF(J$1:J11,J11)</f>
        <v>0</v>
      </c>
      <c r="V11" s="57" t="e">
        <f>(VLOOKUP(B11,コード表!$A$2:$B$32,2,FALSE)*100+DAY(J11))</f>
        <v>#N/A</v>
      </c>
      <c r="W11" s="61" t="str">
        <f t="shared" si="2"/>
        <v/>
      </c>
      <c r="X11" s="14" t="e">
        <f>(IF(P11=9,0,100)+VLOOKUP(B11,コード表!$A$2:$B$32,2,FALSE))</f>
        <v>#N/A</v>
      </c>
      <c r="Y11" s="14" t="e">
        <f>(IF(P11=9,900,0)+VLOOKUP(B11,コード表!$A$2:$B$32,2,FALSE))</f>
        <v>#N/A</v>
      </c>
      <c r="Z11" s="14" t="e">
        <f>(IF(P11=9,90000,0)+(VLOOKUP(B11,コード表!$A$2:$B$32,2,FALSE))*100+DAY(L11))</f>
        <v>#N/A</v>
      </c>
      <c r="AA11" s="14">
        <f>COUNTIF(Y$1:Y11,Y11)</f>
        <v>10</v>
      </c>
      <c r="AB11" s="14">
        <f>COUNTIF(X$1:X11,X11)</f>
        <v>10</v>
      </c>
      <c r="AC11" s="14" t="e">
        <f t="shared" si="3"/>
        <v>#N/A</v>
      </c>
      <c r="AD11" s="14">
        <f>COUNTIF(AC$1:AC11,AC11)</f>
        <v>10</v>
      </c>
    </row>
    <row r="12" spans="1:30" ht="27" customHeight="1" x14ac:dyDescent="0.2">
      <c r="A12" s="14">
        <v>11</v>
      </c>
      <c r="B12" s="143"/>
      <c r="C12" s="143"/>
      <c r="D12" s="143"/>
      <c r="E12" s="143"/>
      <c r="F12" s="144"/>
      <c r="G12" s="145"/>
      <c r="H12" s="143"/>
      <c r="I12" s="144"/>
      <c r="J12" s="145"/>
      <c r="K12" s="214"/>
      <c r="L12" s="145"/>
      <c r="M12" s="143"/>
      <c r="N12" s="143"/>
      <c r="O12" s="143"/>
      <c r="P12" s="144"/>
      <c r="Q12" s="144"/>
      <c r="S12" s="7" t="str">
        <f t="shared" si="0"/>
        <v/>
      </c>
      <c r="T12" s="8" t="str">
        <f t="shared" si="1"/>
        <v xml:space="preserve">
</v>
      </c>
      <c r="U12" s="14">
        <f>COUNTIF(J$1:J12,J12)</f>
        <v>0</v>
      </c>
      <c r="V12" s="57" t="e">
        <f>(VLOOKUP(B12,コード表!$A$2:$B$32,2,FALSE)*100+DAY(J12))</f>
        <v>#N/A</v>
      </c>
      <c r="W12" s="61" t="str">
        <f t="shared" si="2"/>
        <v/>
      </c>
      <c r="X12" s="14" t="e">
        <f>(IF(P12=9,0,100)+VLOOKUP(B12,コード表!$A$2:$B$32,2,FALSE))</f>
        <v>#N/A</v>
      </c>
      <c r="Y12" s="14" t="e">
        <f>(IF(P12=9,900,0)+VLOOKUP(B12,コード表!$A$2:$B$32,2,FALSE))</f>
        <v>#N/A</v>
      </c>
      <c r="Z12" s="14" t="e">
        <f>(IF(P12=9,90000,0)+(VLOOKUP(B12,コード表!$A$2:$B$32,2,FALSE))*100+DAY(L12))</f>
        <v>#N/A</v>
      </c>
      <c r="AA12" s="14">
        <f>COUNTIF(Y$1:Y12,Y12)</f>
        <v>11</v>
      </c>
      <c r="AB12" s="14">
        <f>COUNTIF(X$1:X12,X12)</f>
        <v>11</v>
      </c>
      <c r="AC12" s="14" t="e">
        <f t="shared" si="3"/>
        <v>#N/A</v>
      </c>
      <c r="AD12" s="14">
        <f>COUNTIF(AC$1:AC12,AC12)</f>
        <v>11</v>
      </c>
    </row>
    <row r="13" spans="1:30" ht="27" customHeight="1" x14ac:dyDescent="0.2">
      <c r="A13" s="14">
        <v>12</v>
      </c>
      <c r="B13" s="143"/>
      <c r="C13" s="143"/>
      <c r="D13" s="143"/>
      <c r="E13" s="143"/>
      <c r="F13" s="144"/>
      <c r="G13" s="145"/>
      <c r="H13" s="143"/>
      <c r="I13" s="144"/>
      <c r="J13" s="145"/>
      <c r="K13" s="214"/>
      <c r="L13" s="145"/>
      <c r="M13" s="143"/>
      <c r="N13" s="143"/>
      <c r="O13" s="143"/>
      <c r="P13" s="144"/>
      <c r="Q13" s="144"/>
      <c r="S13" s="7" t="str">
        <f t="shared" si="0"/>
        <v/>
      </c>
      <c r="T13" s="8" t="str">
        <f t="shared" si="1"/>
        <v xml:space="preserve">
</v>
      </c>
      <c r="U13" s="14">
        <f>COUNTIF(J$1:J13,J13)</f>
        <v>0</v>
      </c>
      <c r="V13" s="57" t="e">
        <f>(VLOOKUP(B13,コード表!$A$2:$B$32,2,FALSE)*100+DAY(J13))</f>
        <v>#N/A</v>
      </c>
      <c r="W13" s="61" t="str">
        <f t="shared" si="2"/>
        <v/>
      </c>
      <c r="X13" s="14" t="e">
        <f>(IF(P13=9,0,100)+VLOOKUP(B13,コード表!$A$2:$B$32,2,FALSE))</f>
        <v>#N/A</v>
      </c>
      <c r="Y13" s="14" t="e">
        <f>(IF(P13=9,900,0)+VLOOKUP(B13,コード表!$A$2:$B$32,2,FALSE))</f>
        <v>#N/A</v>
      </c>
      <c r="Z13" s="14" t="e">
        <f>(IF(P13=9,90000,0)+(VLOOKUP(B13,コード表!$A$2:$B$32,2,FALSE))*100+DAY(L13))</f>
        <v>#N/A</v>
      </c>
      <c r="AA13" s="14">
        <f>COUNTIF(Y$1:Y13,Y13)</f>
        <v>12</v>
      </c>
      <c r="AB13" s="14">
        <f>COUNTIF(X$1:X13,X13)</f>
        <v>12</v>
      </c>
      <c r="AC13" s="14" t="e">
        <f t="shared" si="3"/>
        <v>#N/A</v>
      </c>
      <c r="AD13" s="14">
        <f>COUNTIF(AC$1:AC13,AC13)</f>
        <v>12</v>
      </c>
    </row>
    <row r="14" spans="1:30" ht="27" customHeight="1" x14ac:dyDescent="0.2">
      <c r="A14" s="14">
        <v>13</v>
      </c>
      <c r="B14" s="143"/>
      <c r="C14" s="143"/>
      <c r="D14" s="143"/>
      <c r="E14" s="143"/>
      <c r="F14" s="144"/>
      <c r="G14" s="145"/>
      <c r="H14" s="143"/>
      <c r="I14" s="144"/>
      <c r="J14" s="145"/>
      <c r="K14" s="214"/>
      <c r="L14" s="145"/>
      <c r="M14" s="143"/>
      <c r="N14" s="143"/>
      <c r="O14" s="143"/>
      <c r="P14" s="144"/>
      <c r="Q14" s="144"/>
      <c r="S14" s="7" t="str">
        <f t="shared" si="0"/>
        <v/>
      </c>
      <c r="T14" s="8" t="str">
        <f t="shared" si="1"/>
        <v xml:space="preserve">
</v>
      </c>
      <c r="U14" s="14">
        <f>COUNTIF(J$1:J14,J14)</f>
        <v>0</v>
      </c>
      <c r="V14" s="57" t="e">
        <f>(VLOOKUP(B14,コード表!$A$2:$B$32,2,FALSE)*100+DAY(J14))</f>
        <v>#N/A</v>
      </c>
      <c r="W14" s="61" t="str">
        <f t="shared" si="2"/>
        <v/>
      </c>
      <c r="X14" s="14" t="e">
        <f>(IF(P14=9,0,100)+VLOOKUP(B14,コード表!$A$2:$B$32,2,FALSE))</f>
        <v>#N/A</v>
      </c>
      <c r="Y14" s="14" t="e">
        <f>(IF(P14=9,900,0)+VLOOKUP(B14,コード表!$A$2:$B$32,2,FALSE))</f>
        <v>#N/A</v>
      </c>
      <c r="Z14" s="14" t="e">
        <f>(IF(P14=9,90000,0)+(VLOOKUP(B14,コード表!$A$2:$B$32,2,FALSE))*100+DAY(L14))</f>
        <v>#N/A</v>
      </c>
      <c r="AA14" s="14">
        <f>COUNTIF(Y$1:Y14,Y14)</f>
        <v>13</v>
      </c>
      <c r="AB14" s="14">
        <f>COUNTIF(X$1:X14,X14)</f>
        <v>13</v>
      </c>
      <c r="AC14" s="14" t="e">
        <f t="shared" si="3"/>
        <v>#N/A</v>
      </c>
      <c r="AD14" s="14">
        <f>COUNTIF(AC$1:AC14,AC14)</f>
        <v>13</v>
      </c>
    </row>
    <row r="15" spans="1:30" ht="27" customHeight="1" x14ac:dyDescent="0.2">
      <c r="A15" s="14">
        <v>14</v>
      </c>
      <c r="B15" s="143"/>
      <c r="C15" s="143"/>
      <c r="D15" s="143"/>
      <c r="E15" s="143"/>
      <c r="F15" s="144"/>
      <c r="G15" s="145"/>
      <c r="H15" s="143"/>
      <c r="I15" s="144"/>
      <c r="J15" s="145"/>
      <c r="K15" s="214"/>
      <c r="L15" s="145"/>
      <c r="M15" s="143"/>
      <c r="N15" s="143"/>
      <c r="O15" s="143"/>
      <c r="P15" s="144"/>
      <c r="Q15" s="144"/>
      <c r="S15" s="7" t="str">
        <f t="shared" si="0"/>
        <v/>
      </c>
      <c r="T15" s="8" t="str">
        <f t="shared" si="1"/>
        <v xml:space="preserve">
</v>
      </c>
      <c r="U15" s="14">
        <f>COUNTIF(J$1:J15,J15)</f>
        <v>0</v>
      </c>
      <c r="V15" s="57" t="e">
        <f>(VLOOKUP(B15,コード表!$A$2:$B$32,2,FALSE)*100+DAY(J15))</f>
        <v>#N/A</v>
      </c>
      <c r="W15" s="61" t="str">
        <f t="shared" si="2"/>
        <v/>
      </c>
      <c r="X15" s="14" t="e">
        <f>(IF(P15=9,0,100)+VLOOKUP(B15,コード表!$A$2:$B$32,2,FALSE))</f>
        <v>#N/A</v>
      </c>
      <c r="Y15" s="14" t="e">
        <f>(IF(P15=9,900,0)+VLOOKUP(B15,コード表!$A$2:$B$32,2,FALSE))</f>
        <v>#N/A</v>
      </c>
      <c r="Z15" s="14" t="e">
        <f>(IF(P15=9,90000,0)+(VLOOKUP(B15,コード表!$A$2:$B$32,2,FALSE))*100+DAY(L15))</f>
        <v>#N/A</v>
      </c>
      <c r="AA15" s="14">
        <f>COUNTIF(Y$1:Y15,Y15)</f>
        <v>14</v>
      </c>
      <c r="AB15" s="14">
        <f>COUNTIF(X$1:X15,X15)</f>
        <v>14</v>
      </c>
      <c r="AC15" s="14" t="e">
        <f t="shared" si="3"/>
        <v>#N/A</v>
      </c>
      <c r="AD15" s="14">
        <f>COUNTIF(AC$1:AC15,AC15)</f>
        <v>14</v>
      </c>
    </row>
    <row r="16" spans="1:30" ht="27" customHeight="1" x14ac:dyDescent="0.2">
      <c r="A16" s="14">
        <v>15</v>
      </c>
      <c r="B16" s="143"/>
      <c r="C16" s="143"/>
      <c r="D16" s="143"/>
      <c r="E16" s="143"/>
      <c r="F16" s="144"/>
      <c r="G16" s="145"/>
      <c r="H16" s="143"/>
      <c r="I16" s="144"/>
      <c r="J16" s="145"/>
      <c r="K16" s="214"/>
      <c r="L16" s="145"/>
      <c r="M16" s="143"/>
      <c r="N16" s="143"/>
      <c r="O16" s="143"/>
      <c r="P16" s="144"/>
      <c r="Q16" s="144"/>
      <c r="S16" s="7" t="str">
        <f t="shared" si="0"/>
        <v/>
      </c>
      <c r="T16" s="8" t="str">
        <f t="shared" si="1"/>
        <v xml:space="preserve">
</v>
      </c>
      <c r="U16" s="14">
        <f>COUNTIF(J$1:J16,J16)</f>
        <v>0</v>
      </c>
      <c r="V16" s="57" t="e">
        <f>(VLOOKUP(B16,コード表!$A$2:$B$32,2,FALSE)*100+DAY(J16))</f>
        <v>#N/A</v>
      </c>
      <c r="W16" s="61" t="str">
        <f t="shared" si="2"/>
        <v/>
      </c>
      <c r="X16" s="14" t="e">
        <f>(IF(P16=9,0,100)+VLOOKUP(B16,コード表!$A$2:$B$32,2,FALSE))</f>
        <v>#N/A</v>
      </c>
      <c r="Y16" s="14" t="e">
        <f>(IF(P16=9,900,0)+VLOOKUP(B16,コード表!$A$2:$B$32,2,FALSE))</f>
        <v>#N/A</v>
      </c>
      <c r="Z16" s="14" t="e">
        <f>(IF(P16=9,90000,0)+(VLOOKUP(B16,コード表!$A$2:$B$32,2,FALSE))*100+DAY(L16))</f>
        <v>#N/A</v>
      </c>
      <c r="AA16" s="14">
        <f>COUNTIF(Y$1:Y16,Y16)</f>
        <v>15</v>
      </c>
      <c r="AB16" s="14">
        <f>COUNTIF(X$1:X16,X16)</f>
        <v>15</v>
      </c>
      <c r="AC16" s="14" t="e">
        <f t="shared" si="3"/>
        <v>#N/A</v>
      </c>
      <c r="AD16" s="14">
        <f>COUNTIF(AC$1:AC16,AC16)</f>
        <v>15</v>
      </c>
    </row>
    <row r="17" spans="1:30" ht="27" customHeight="1" x14ac:dyDescent="0.2">
      <c r="A17" s="14">
        <v>16</v>
      </c>
      <c r="B17" s="143"/>
      <c r="C17" s="143"/>
      <c r="D17" s="143"/>
      <c r="E17" s="143"/>
      <c r="F17" s="144"/>
      <c r="G17" s="145"/>
      <c r="H17" s="143"/>
      <c r="I17" s="144"/>
      <c r="J17" s="145"/>
      <c r="K17" s="214"/>
      <c r="L17" s="145"/>
      <c r="M17" s="143"/>
      <c r="N17" s="143"/>
      <c r="O17" s="143"/>
      <c r="P17" s="144"/>
      <c r="Q17" s="144"/>
      <c r="S17" s="7" t="str">
        <f t="shared" si="0"/>
        <v/>
      </c>
      <c r="T17" s="8" t="str">
        <f t="shared" si="1"/>
        <v xml:space="preserve">
</v>
      </c>
      <c r="U17" s="14">
        <f>COUNTIF(J$1:J17,J17)</f>
        <v>0</v>
      </c>
      <c r="V17" s="57" t="e">
        <f>(VLOOKUP(B17,コード表!$A$2:$B$32,2,FALSE)*100+DAY(J17))</f>
        <v>#N/A</v>
      </c>
      <c r="W17" s="61" t="str">
        <f t="shared" si="2"/>
        <v/>
      </c>
      <c r="X17" s="14" t="e">
        <f>(IF(P17=9,0,100)+VLOOKUP(B17,コード表!$A$2:$B$32,2,FALSE))</f>
        <v>#N/A</v>
      </c>
      <c r="Y17" s="14" t="e">
        <f>(IF(P17=9,900,0)+VLOOKUP(B17,コード表!$A$2:$B$32,2,FALSE))</f>
        <v>#N/A</v>
      </c>
      <c r="Z17" s="14" t="e">
        <f>(IF(P17=9,90000,0)+(VLOOKUP(B17,コード表!$A$2:$B$32,2,FALSE))*100+DAY(L17))</f>
        <v>#N/A</v>
      </c>
      <c r="AA17" s="14">
        <f>COUNTIF(Y$1:Y17,Y17)</f>
        <v>16</v>
      </c>
      <c r="AB17" s="14">
        <f>COUNTIF(X$1:X17,X17)</f>
        <v>16</v>
      </c>
      <c r="AC17" s="14" t="e">
        <f t="shared" si="3"/>
        <v>#N/A</v>
      </c>
      <c r="AD17" s="14">
        <f>COUNTIF(AC$1:AC17,AC17)</f>
        <v>16</v>
      </c>
    </row>
    <row r="18" spans="1:30" ht="27" customHeight="1" x14ac:dyDescent="0.2">
      <c r="A18" s="14">
        <v>17</v>
      </c>
      <c r="B18" s="143"/>
      <c r="C18" s="143"/>
      <c r="D18" s="143"/>
      <c r="E18" s="143"/>
      <c r="F18" s="144"/>
      <c r="G18" s="145"/>
      <c r="H18" s="143"/>
      <c r="I18" s="144"/>
      <c r="J18" s="145"/>
      <c r="K18" s="214"/>
      <c r="L18" s="145"/>
      <c r="M18" s="143"/>
      <c r="N18" s="143"/>
      <c r="O18" s="143"/>
      <c r="P18" s="144"/>
      <c r="Q18" s="144"/>
      <c r="S18" s="7" t="str">
        <f t="shared" si="0"/>
        <v/>
      </c>
      <c r="T18" s="8" t="str">
        <f t="shared" si="1"/>
        <v xml:space="preserve">
</v>
      </c>
      <c r="U18" s="14">
        <f>COUNTIF(J$1:J18,J18)</f>
        <v>0</v>
      </c>
      <c r="V18" s="57" t="e">
        <f>(VLOOKUP(B18,コード表!$A$2:$B$32,2,FALSE)*100+DAY(J18))</f>
        <v>#N/A</v>
      </c>
      <c r="W18" s="61" t="str">
        <f t="shared" si="2"/>
        <v/>
      </c>
      <c r="X18" s="14" t="e">
        <f>(IF(P18=9,0,100)+VLOOKUP(B18,コード表!$A$2:$B$32,2,FALSE))</f>
        <v>#N/A</v>
      </c>
      <c r="Y18" s="14" t="e">
        <f>(IF(P18=9,900,0)+VLOOKUP(B18,コード表!$A$2:$B$32,2,FALSE))</f>
        <v>#N/A</v>
      </c>
      <c r="Z18" s="14" t="e">
        <f>(IF(P18=9,90000,0)+(VLOOKUP(B18,コード表!$A$2:$B$32,2,FALSE))*100+DAY(L18))</f>
        <v>#N/A</v>
      </c>
      <c r="AA18" s="14">
        <f>COUNTIF(Y$1:Y18,Y18)</f>
        <v>17</v>
      </c>
      <c r="AB18" s="14">
        <f>COUNTIF(X$1:X18,X18)</f>
        <v>17</v>
      </c>
      <c r="AC18" s="14" t="e">
        <f t="shared" si="3"/>
        <v>#N/A</v>
      </c>
      <c r="AD18" s="14">
        <f>COUNTIF(AC$1:AC18,AC18)</f>
        <v>17</v>
      </c>
    </row>
    <row r="19" spans="1:30" ht="27" customHeight="1" x14ac:dyDescent="0.2">
      <c r="A19" s="14">
        <v>18</v>
      </c>
      <c r="B19" s="143"/>
      <c r="C19" s="143"/>
      <c r="D19" s="143"/>
      <c r="E19" s="143"/>
      <c r="F19" s="144"/>
      <c r="G19" s="145"/>
      <c r="H19" s="143"/>
      <c r="I19" s="144"/>
      <c r="J19" s="145"/>
      <c r="K19" s="214"/>
      <c r="L19" s="145"/>
      <c r="M19" s="143"/>
      <c r="N19" s="143"/>
      <c r="O19" s="143"/>
      <c r="P19" s="144"/>
      <c r="Q19" s="144"/>
      <c r="S19" s="7" t="str">
        <f t="shared" si="0"/>
        <v/>
      </c>
      <c r="T19" s="8" t="str">
        <f t="shared" si="1"/>
        <v xml:space="preserve">
</v>
      </c>
      <c r="U19" s="14">
        <f>COUNTIF(J$1:J19,J19)</f>
        <v>0</v>
      </c>
      <c r="V19" s="57" t="e">
        <f>(VLOOKUP(B19,コード表!$A$2:$B$32,2,FALSE)*100+DAY(J19))</f>
        <v>#N/A</v>
      </c>
      <c r="W19" s="61" t="str">
        <f t="shared" si="2"/>
        <v/>
      </c>
      <c r="X19" s="14" t="e">
        <f>(IF(P19=9,0,100)+VLOOKUP(B19,コード表!$A$2:$B$32,2,FALSE))</f>
        <v>#N/A</v>
      </c>
      <c r="Y19" s="14" t="e">
        <f>(IF(P19=9,900,0)+VLOOKUP(B19,コード表!$A$2:$B$32,2,FALSE))</f>
        <v>#N/A</v>
      </c>
      <c r="Z19" s="14" t="e">
        <f>(IF(P19=9,90000,0)+(VLOOKUP(B19,コード表!$A$2:$B$32,2,FALSE))*100+DAY(L19))</f>
        <v>#N/A</v>
      </c>
      <c r="AA19" s="14">
        <f>COUNTIF(Y$1:Y19,Y19)</f>
        <v>18</v>
      </c>
      <c r="AB19" s="14">
        <f>COUNTIF(X$1:X19,X19)</f>
        <v>18</v>
      </c>
      <c r="AC19" s="14" t="e">
        <f t="shared" si="3"/>
        <v>#N/A</v>
      </c>
      <c r="AD19" s="14">
        <f>COUNTIF(AC$1:AC19,AC19)</f>
        <v>18</v>
      </c>
    </row>
    <row r="20" spans="1:30" ht="27" customHeight="1" x14ac:dyDescent="0.2">
      <c r="A20" s="14">
        <v>19</v>
      </c>
      <c r="B20" s="143"/>
      <c r="C20" s="143"/>
      <c r="D20" s="143"/>
      <c r="E20" s="143"/>
      <c r="F20" s="144"/>
      <c r="G20" s="145"/>
      <c r="H20" s="143"/>
      <c r="I20" s="144"/>
      <c r="J20" s="145"/>
      <c r="K20" s="214"/>
      <c r="L20" s="145"/>
      <c r="M20" s="143"/>
      <c r="N20" s="143"/>
      <c r="O20" s="143"/>
      <c r="P20" s="144"/>
      <c r="Q20" s="144"/>
      <c r="S20" s="7" t="str">
        <f t="shared" si="0"/>
        <v/>
      </c>
      <c r="T20" s="8" t="str">
        <f t="shared" si="1"/>
        <v xml:space="preserve">
</v>
      </c>
      <c r="U20" s="14">
        <f>COUNTIF(J$1:J20,J20)</f>
        <v>0</v>
      </c>
      <c r="V20" s="57" t="e">
        <f>(VLOOKUP(B20,コード表!$A$2:$B$32,2,FALSE)*100+DAY(J20))</f>
        <v>#N/A</v>
      </c>
      <c r="W20" s="61" t="str">
        <f t="shared" si="2"/>
        <v/>
      </c>
      <c r="X20" s="14" t="e">
        <f>(IF(P20=9,0,100)+VLOOKUP(B20,コード表!$A$2:$B$32,2,FALSE))</f>
        <v>#N/A</v>
      </c>
      <c r="Y20" s="14" t="e">
        <f>(IF(P20=9,900,0)+VLOOKUP(B20,コード表!$A$2:$B$32,2,FALSE))</f>
        <v>#N/A</v>
      </c>
      <c r="Z20" s="14" t="e">
        <f>(IF(P20=9,90000,0)+(VLOOKUP(B20,コード表!$A$2:$B$32,2,FALSE))*100+DAY(L20))</f>
        <v>#N/A</v>
      </c>
      <c r="AA20" s="14">
        <f>COUNTIF(Y$1:Y20,Y20)</f>
        <v>19</v>
      </c>
      <c r="AB20" s="14">
        <f>COUNTIF(X$1:X20,X20)</f>
        <v>19</v>
      </c>
      <c r="AC20" s="14" t="e">
        <f t="shared" si="3"/>
        <v>#N/A</v>
      </c>
      <c r="AD20" s="14">
        <f>COUNTIF(AC$1:AC20,AC20)</f>
        <v>19</v>
      </c>
    </row>
    <row r="21" spans="1:30" ht="27" customHeight="1" x14ac:dyDescent="0.2">
      <c r="A21" s="14">
        <v>20</v>
      </c>
      <c r="B21" s="143"/>
      <c r="C21" s="143"/>
      <c r="D21" s="143"/>
      <c r="E21" s="143"/>
      <c r="F21" s="144"/>
      <c r="G21" s="145"/>
      <c r="H21" s="143"/>
      <c r="I21" s="144"/>
      <c r="J21" s="145"/>
      <c r="K21" s="214"/>
      <c r="L21" s="145"/>
      <c r="M21" s="143"/>
      <c r="N21" s="143"/>
      <c r="O21" s="143"/>
      <c r="P21" s="144"/>
      <c r="Q21" s="144"/>
      <c r="S21" s="7" t="str">
        <f t="shared" si="0"/>
        <v/>
      </c>
      <c r="T21" s="8" t="str">
        <f t="shared" si="1"/>
        <v xml:space="preserve">
</v>
      </c>
      <c r="U21" s="14">
        <f>COUNTIF(J$1:J21,J21)</f>
        <v>0</v>
      </c>
      <c r="V21" s="57" t="e">
        <f>(VLOOKUP(B21,コード表!$A$2:$B$32,2,FALSE)*100+DAY(J21))</f>
        <v>#N/A</v>
      </c>
      <c r="W21" s="61" t="str">
        <f t="shared" si="2"/>
        <v/>
      </c>
      <c r="X21" s="14" t="e">
        <f>(IF(P21=9,0,100)+VLOOKUP(B21,コード表!$A$2:$B$32,2,FALSE))</f>
        <v>#N/A</v>
      </c>
      <c r="Y21" s="14" t="e">
        <f>(IF(P21=9,900,0)+VLOOKUP(B21,コード表!$A$2:$B$32,2,FALSE))</f>
        <v>#N/A</v>
      </c>
      <c r="Z21" s="14" t="e">
        <f>(IF(P21=9,90000,0)+(VLOOKUP(B21,コード表!$A$2:$B$32,2,FALSE))*100+DAY(L21))</f>
        <v>#N/A</v>
      </c>
      <c r="AA21" s="14">
        <f>COUNTIF(Y$1:Y21,Y21)</f>
        <v>20</v>
      </c>
      <c r="AB21" s="14">
        <f>COUNTIF(X$1:X21,X21)</f>
        <v>20</v>
      </c>
      <c r="AC21" s="14" t="e">
        <f t="shared" si="3"/>
        <v>#N/A</v>
      </c>
      <c r="AD21" s="14">
        <f>COUNTIF(AC$1:AC21,AC21)</f>
        <v>20</v>
      </c>
    </row>
    <row r="22" spans="1:30" ht="27.75" customHeight="1" x14ac:dyDescent="0.2">
      <c r="A22" s="14">
        <v>21</v>
      </c>
      <c r="B22" s="143"/>
      <c r="C22" s="143"/>
      <c r="D22" s="143"/>
      <c r="E22" s="143"/>
      <c r="F22" s="144"/>
      <c r="G22" s="145"/>
      <c r="H22" s="143"/>
      <c r="I22" s="144"/>
      <c r="J22" s="145"/>
      <c r="K22" s="214"/>
      <c r="L22" s="145"/>
      <c r="M22" s="143"/>
      <c r="N22" s="143"/>
      <c r="O22" s="143"/>
      <c r="P22" s="144"/>
      <c r="Q22" s="144"/>
      <c r="S22" s="7" t="str">
        <f t="shared" si="0"/>
        <v/>
      </c>
      <c r="T22" s="8" t="str">
        <f t="shared" ref="T22:T31" si="4">E22&amp;CHAR(10)&amp;D22</f>
        <v xml:space="preserve">
</v>
      </c>
      <c r="U22" s="14">
        <f>COUNTIF(J$1:J22,J22)</f>
        <v>0</v>
      </c>
      <c r="V22" s="57" t="e">
        <f>(VLOOKUP(B22,コード表!$A$2:$B$32,2,FALSE)*100+DAY(J22))</f>
        <v>#N/A</v>
      </c>
      <c r="W22" s="61" t="str">
        <f t="shared" si="2"/>
        <v/>
      </c>
      <c r="X22" s="14" t="e">
        <f>(IF(P22=9,0,100)+VLOOKUP(B22,コード表!$A$2:$B$32,2,FALSE))</f>
        <v>#N/A</v>
      </c>
      <c r="Y22" s="14" t="e">
        <f>(IF(P22=9,900,0)+VLOOKUP(B22,コード表!$A$2:$B$32,2,FALSE))</f>
        <v>#N/A</v>
      </c>
      <c r="Z22" s="14" t="e">
        <f>(IF(P22=9,90000,0)+(VLOOKUP(B22,コード表!$A$2:$B$32,2,FALSE))*100+DAY(L22))</f>
        <v>#N/A</v>
      </c>
      <c r="AA22" s="14">
        <f>COUNTIF(Y$1:Y22,Y22)</f>
        <v>21</v>
      </c>
      <c r="AB22" s="14">
        <f>COUNTIF(X$1:X22,X22)</f>
        <v>21</v>
      </c>
      <c r="AC22" s="14" t="e">
        <f t="shared" si="3"/>
        <v>#N/A</v>
      </c>
      <c r="AD22" s="14">
        <f>COUNTIF(AC$1:AC22,AC22)</f>
        <v>21</v>
      </c>
    </row>
    <row r="23" spans="1:30" ht="27.75" customHeight="1" x14ac:dyDescent="0.2">
      <c r="A23" s="14">
        <v>22</v>
      </c>
      <c r="B23" s="143"/>
      <c r="C23" s="143"/>
      <c r="D23" s="143"/>
      <c r="E23" s="143"/>
      <c r="F23" s="144"/>
      <c r="G23" s="145"/>
      <c r="H23" s="143"/>
      <c r="I23" s="144"/>
      <c r="J23" s="145"/>
      <c r="K23" s="214"/>
      <c r="L23" s="145"/>
      <c r="M23" s="143"/>
      <c r="N23" s="143"/>
      <c r="O23" s="143"/>
      <c r="P23" s="144"/>
      <c r="Q23" s="144"/>
      <c r="S23" s="7" t="str">
        <f t="shared" si="0"/>
        <v/>
      </c>
      <c r="T23" s="8" t="str">
        <f t="shared" si="4"/>
        <v xml:space="preserve">
</v>
      </c>
      <c r="U23" s="14">
        <f>COUNTIF(J$1:J23,J23)</f>
        <v>0</v>
      </c>
      <c r="V23" s="57" t="e">
        <f>(VLOOKUP(B23,コード表!$A$2:$B$32,2,FALSE)*100+DAY(J23))</f>
        <v>#N/A</v>
      </c>
      <c r="W23" s="61" t="str">
        <f t="shared" si="2"/>
        <v/>
      </c>
      <c r="X23" s="14" t="e">
        <f>(IF(P23=9,0,100)+VLOOKUP(B23,コード表!$A$2:$B$32,2,FALSE))</f>
        <v>#N/A</v>
      </c>
      <c r="Y23" s="14" t="e">
        <f>(IF(P23=9,900,0)+VLOOKUP(B23,コード表!$A$2:$B$32,2,FALSE))</f>
        <v>#N/A</v>
      </c>
      <c r="Z23" s="14" t="e">
        <f>(IF(P23=9,90000,0)+(VLOOKUP(B23,コード表!$A$2:$B$32,2,FALSE))*100+DAY(L23))</f>
        <v>#N/A</v>
      </c>
      <c r="AA23" s="14">
        <f>COUNTIF(Y$1:Y23,Y23)</f>
        <v>22</v>
      </c>
      <c r="AB23" s="14">
        <f>COUNTIF(X$1:X23,X23)</f>
        <v>22</v>
      </c>
      <c r="AC23" s="14" t="e">
        <f t="shared" si="3"/>
        <v>#N/A</v>
      </c>
      <c r="AD23" s="14">
        <f>COUNTIF(AC$1:AC23,AC23)</f>
        <v>22</v>
      </c>
    </row>
    <row r="24" spans="1:30" ht="27.75" customHeight="1" x14ac:dyDescent="0.2">
      <c r="A24" s="14">
        <v>23</v>
      </c>
      <c r="B24" s="143"/>
      <c r="C24" s="143"/>
      <c r="D24" s="143"/>
      <c r="E24" s="143"/>
      <c r="F24" s="144"/>
      <c r="G24" s="145"/>
      <c r="H24" s="143"/>
      <c r="I24" s="144"/>
      <c r="J24" s="145"/>
      <c r="K24" s="214"/>
      <c r="L24" s="145"/>
      <c r="M24" s="143"/>
      <c r="N24" s="143"/>
      <c r="O24" s="143"/>
      <c r="P24" s="144"/>
      <c r="Q24" s="144"/>
      <c r="S24" s="7" t="str">
        <f t="shared" si="0"/>
        <v/>
      </c>
      <c r="T24" s="8" t="str">
        <f t="shared" si="4"/>
        <v xml:space="preserve">
</v>
      </c>
      <c r="U24" s="14">
        <f>COUNTIF(J$1:J24,J24)</f>
        <v>0</v>
      </c>
      <c r="V24" s="57" t="e">
        <f>(VLOOKUP(B24,コード表!$A$2:$B$32,2,FALSE)*100+DAY(J24))</f>
        <v>#N/A</v>
      </c>
      <c r="W24" s="61" t="str">
        <f t="shared" si="2"/>
        <v/>
      </c>
      <c r="X24" s="14" t="e">
        <f>(IF(P24=9,0,100)+VLOOKUP(B24,コード表!$A$2:$B$32,2,FALSE))</f>
        <v>#N/A</v>
      </c>
      <c r="Y24" s="14" t="e">
        <f>(IF(P24=9,900,0)+VLOOKUP(B24,コード表!$A$2:$B$32,2,FALSE))</f>
        <v>#N/A</v>
      </c>
      <c r="Z24" s="14" t="e">
        <f>(IF(P24=9,90000,0)+(VLOOKUP(B24,コード表!$A$2:$B$32,2,FALSE))*100+DAY(L24))</f>
        <v>#N/A</v>
      </c>
      <c r="AA24" s="14">
        <f>COUNTIF(Y$1:Y24,Y24)</f>
        <v>23</v>
      </c>
      <c r="AB24" s="14">
        <f>COUNTIF(X$1:X24,X24)</f>
        <v>23</v>
      </c>
      <c r="AC24" s="14" t="e">
        <f t="shared" si="3"/>
        <v>#N/A</v>
      </c>
      <c r="AD24" s="14">
        <f>COUNTIF(AC$1:AC24,AC24)</f>
        <v>23</v>
      </c>
    </row>
    <row r="25" spans="1:30" ht="27.75" customHeight="1" x14ac:dyDescent="0.2">
      <c r="A25" s="14">
        <v>24</v>
      </c>
      <c r="B25" s="143"/>
      <c r="C25" s="143"/>
      <c r="D25" s="143"/>
      <c r="E25" s="143"/>
      <c r="F25" s="144"/>
      <c r="G25" s="145"/>
      <c r="H25" s="143"/>
      <c r="I25" s="144"/>
      <c r="J25" s="145"/>
      <c r="K25" s="214"/>
      <c r="L25" s="145"/>
      <c r="M25" s="143"/>
      <c r="N25" s="143"/>
      <c r="O25" s="143"/>
      <c r="P25" s="144"/>
      <c r="Q25" s="144"/>
      <c r="S25" s="7" t="str">
        <f t="shared" si="0"/>
        <v/>
      </c>
      <c r="T25" s="8" t="str">
        <f t="shared" si="4"/>
        <v xml:space="preserve">
</v>
      </c>
      <c r="U25" s="14">
        <f>COUNTIF(J$1:J25,J25)</f>
        <v>0</v>
      </c>
      <c r="V25" s="57" t="e">
        <f>(VLOOKUP(B25,コード表!$A$2:$B$32,2,FALSE)*100+DAY(J25))</f>
        <v>#N/A</v>
      </c>
      <c r="W25" s="61" t="str">
        <f t="shared" si="2"/>
        <v/>
      </c>
      <c r="X25" s="14" t="e">
        <f>(IF(P25=9,0,100)+VLOOKUP(B25,コード表!$A$2:$B$32,2,FALSE))</f>
        <v>#N/A</v>
      </c>
      <c r="Y25" s="14" t="e">
        <f>(IF(P25=9,900,0)+VLOOKUP(B25,コード表!$A$2:$B$32,2,FALSE))</f>
        <v>#N/A</v>
      </c>
      <c r="Z25" s="14" t="e">
        <f>(IF(P25=9,90000,0)+(VLOOKUP(B25,コード表!$A$2:$B$32,2,FALSE))*100+DAY(L25))</f>
        <v>#N/A</v>
      </c>
      <c r="AA25" s="14">
        <f>COUNTIF(Y$1:Y25,Y25)</f>
        <v>24</v>
      </c>
      <c r="AB25" s="14">
        <f>COUNTIF(X$1:X25,X25)</f>
        <v>24</v>
      </c>
      <c r="AC25" s="14" t="e">
        <f t="shared" si="3"/>
        <v>#N/A</v>
      </c>
      <c r="AD25" s="14">
        <f>COUNTIF(AC$1:AC25,AC25)</f>
        <v>24</v>
      </c>
    </row>
    <row r="26" spans="1:30" ht="27.75" customHeight="1" x14ac:dyDescent="0.2">
      <c r="A26" s="14">
        <v>25</v>
      </c>
      <c r="B26" s="143"/>
      <c r="C26" s="143"/>
      <c r="D26" s="143"/>
      <c r="E26" s="143"/>
      <c r="F26" s="144"/>
      <c r="G26" s="145"/>
      <c r="H26" s="143"/>
      <c r="I26" s="144"/>
      <c r="J26" s="145"/>
      <c r="K26" s="214"/>
      <c r="L26" s="145"/>
      <c r="M26" s="143"/>
      <c r="N26" s="143"/>
      <c r="O26" s="143"/>
      <c r="P26" s="144"/>
      <c r="Q26" s="144"/>
      <c r="S26" s="7" t="str">
        <f t="shared" si="0"/>
        <v/>
      </c>
      <c r="T26" s="8" t="str">
        <f t="shared" si="4"/>
        <v xml:space="preserve">
</v>
      </c>
      <c r="U26" s="14">
        <f>COUNTIF(J$1:J26,J26)</f>
        <v>0</v>
      </c>
      <c r="V26" s="57" t="e">
        <f>(VLOOKUP(B26,コード表!$A$2:$B$32,2,FALSE)*100+DAY(J26))</f>
        <v>#N/A</v>
      </c>
      <c r="W26" s="61" t="str">
        <f t="shared" si="2"/>
        <v/>
      </c>
      <c r="X26" s="14" t="e">
        <f>(IF(P26=9,0,100)+VLOOKUP(B26,コード表!$A$2:$B$32,2,FALSE))</f>
        <v>#N/A</v>
      </c>
      <c r="Y26" s="14" t="e">
        <f>(IF(P26=9,900,0)+VLOOKUP(B26,コード表!$A$2:$B$32,2,FALSE))</f>
        <v>#N/A</v>
      </c>
      <c r="Z26" s="14" t="e">
        <f>(IF(P26=9,90000,0)+(VLOOKUP(B26,コード表!$A$2:$B$32,2,FALSE))*100+DAY(L26))</f>
        <v>#N/A</v>
      </c>
      <c r="AA26" s="14">
        <f>COUNTIF(Y$1:Y26,Y26)</f>
        <v>25</v>
      </c>
      <c r="AB26" s="14">
        <f>COUNTIF(X$1:X26,X26)</f>
        <v>25</v>
      </c>
      <c r="AC26" s="14" t="e">
        <f t="shared" si="3"/>
        <v>#N/A</v>
      </c>
      <c r="AD26" s="14">
        <f>COUNTIF(AC$1:AC26,AC26)</f>
        <v>25</v>
      </c>
    </row>
    <row r="27" spans="1:30" ht="27.75" customHeight="1" x14ac:dyDescent="0.2">
      <c r="A27" s="14">
        <v>26</v>
      </c>
      <c r="B27" s="143"/>
      <c r="C27" s="143"/>
      <c r="D27" s="143"/>
      <c r="E27" s="143"/>
      <c r="F27" s="144"/>
      <c r="G27" s="145"/>
      <c r="H27" s="143"/>
      <c r="I27" s="144"/>
      <c r="J27" s="145"/>
      <c r="K27" s="214"/>
      <c r="L27" s="145"/>
      <c r="M27" s="143"/>
      <c r="N27" s="143"/>
      <c r="O27" s="143"/>
      <c r="P27" s="144"/>
      <c r="Q27" s="144"/>
      <c r="S27" s="7" t="str">
        <f t="shared" si="0"/>
        <v/>
      </c>
      <c r="T27" s="8" t="str">
        <f t="shared" si="4"/>
        <v xml:space="preserve">
</v>
      </c>
      <c r="U27" s="14">
        <f>COUNTIF(J$1:J27,J27)</f>
        <v>0</v>
      </c>
      <c r="V27" s="57" t="e">
        <f>(VLOOKUP(B27,コード表!$A$2:$B$32,2,FALSE)*100+DAY(J27))</f>
        <v>#N/A</v>
      </c>
      <c r="W27" s="61" t="str">
        <f t="shared" si="2"/>
        <v/>
      </c>
      <c r="X27" s="14" t="e">
        <f>(IF(P27=9,0,100)+VLOOKUP(B27,コード表!$A$2:$B$32,2,FALSE))</f>
        <v>#N/A</v>
      </c>
      <c r="Y27" s="14" t="e">
        <f>(IF(P27=9,900,0)+VLOOKUP(B27,コード表!$A$2:$B$32,2,FALSE))</f>
        <v>#N/A</v>
      </c>
      <c r="Z27" s="14" t="e">
        <f>(IF(P27=9,90000,0)+(VLOOKUP(B27,コード表!$A$2:$B$32,2,FALSE))*100+DAY(L27))</f>
        <v>#N/A</v>
      </c>
      <c r="AA27" s="14">
        <f>COUNTIF(Y$1:Y27,Y27)</f>
        <v>26</v>
      </c>
      <c r="AB27" s="14">
        <f>COUNTIF(X$1:X27,X27)</f>
        <v>26</v>
      </c>
      <c r="AC27" s="14" t="e">
        <f t="shared" si="3"/>
        <v>#N/A</v>
      </c>
      <c r="AD27" s="14">
        <f>COUNTIF(AC$1:AC27,AC27)</f>
        <v>26</v>
      </c>
    </row>
    <row r="28" spans="1:30" ht="27.75" customHeight="1" x14ac:dyDescent="0.2">
      <c r="A28" s="14">
        <v>27</v>
      </c>
      <c r="B28" s="143"/>
      <c r="C28" s="143"/>
      <c r="D28" s="143"/>
      <c r="E28" s="143"/>
      <c r="F28" s="144"/>
      <c r="G28" s="145"/>
      <c r="H28" s="143"/>
      <c r="I28" s="144"/>
      <c r="J28" s="145"/>
      <c r="K28" s="214"/>
      <c r="L28" s="145"/>
      <c r="M28" s="143"/>
      <c r="N28" s="143"/>
      <c r="O28" s="143"/>
      <c r="P28" s="144"/>
      <c r="Q28" s="144"/>
      <c r="S28" s="7" t="str">
        <f t="shared" si="0"/>
        <v/>
      </c>
      <c r="T28" s="8" t="str">
        <f t="shared" si="4"/>
        <v xml:space="preserve">
</v>
      </c>
      <c r="U28" s="14">
        <f>COUNTIF(J$1:J28,J28)</f>
        <v>0</v>
      </c>
      <c r="V28" s="57" t="e">
        <f>(VLOOKUP(B28,コード表!$A$2:$B$32,2,FALSE)*100+DAY(J28))</f>
        <v>#N/A</v>
      </c>
      <c r="W28" s="61" t="str">
        <f t="shared" si="2"/>
        <v/>
      </c>
      <c r="X28" s="14" t="e">
        <f>(IF(P28=9,0,100)+VLOOKUP(B28,コード表!$A$2:$B$32,2,FALSE))</f>
        <v>#N/A</v>
      </c>
      <c r="Y28" s="14" t="e">
        <f>(IF(P28=9,900,0)+VLOOKUP(B28,コード表!$A$2:$B$32,2,FALSE))</f>
        <v>#N/A</v>
      </c>
      <c r="Z28" s="14" t="e">
        <f>(IF(P28=9,90000,0)+(VLOOKUP(B28,コード表!$A$2:$B$32,2,FALSE))*100+DAY(L28))</f>
        <v>#N/A</v>
      </c>
      <c r="AA28" s="14">
        <f>COUNTIF(Y$1:Y28,Y28)</f>
        <v>27</v>
      </c>
      <c r="AB28" s="14">
        <f>COUNTIF(X$1:X28,X28)</f>
        <v>27</v>
      </c>
      <c r="AC28" s="14" t="e">
        <f t="shared" si="3"/>
        <v>#N/A</v>
      </c>
      <c r="AD28" s="14">
        <f>COUNTIF(AC$1:AC28,AC28)</f>
        <v>27</v>
      </c>
    </row>
    <row r="29" spans="1:30" ht="27.75" customHeight="1" x14ac:dyDescent="0.2">
      <c r="A29" s="14">
        <v>28</v>
      </c>
      <c r="B29" s="143"/>
      <c r="C29" s="143"/>
      <c r="D29" s="143"/>
      <c r="E29" s="143"/>
      <c r="F29" s="144"/>
      <c r="G29" s="145"/>
      <c r="H29" s="143"/>
      <c r="I29" s="144"/>
      <c r="J29" s="145"/>
      <c r="K29" s="214"/>
      <c r="L29" s="145"/>
      <c r="M29" s="143"/>
      <c r="N29" s="143"/>
      <c r="O29" s="143"/>
      <c r="P29" s="144"/>
      <c r="Q29" s="144"/>
      <c r="S29" s="7" t="str">
        <f t="shared" si="0"/>
        <v/>
      </c>
      <c r="T29" s="8" t="str">
        <f t="shared" si="4"/>
        <v xml:space="preserve">
</v>
      </c>
      <c r="U29" s="14">
        <f>COUNTIF(J$1:J29,J29)</f>
        <v>0</v>
      </c>
      <c r="V29" s="57" t="e">
        <f>(VLOOKUP(B29,コード表!$A$2:$B$32,2,FALSE)*100+DAY(J29))</f>
        <v>#N/A</v>
      </c>
      <c r="W29" s="61" t="str">
        <f t="shared" si="2"/>
        <v/>
      </c>
      <c r="X29" s="14" t="e">
        <f>(IF(P29=9,0,100)+VLOOKUP(B29,コード表!$A$2:$B$32,2,FALSE))</f>
        <v>#N/A</v>
      </c>
      <c r="Y29" s="14" t="e">
        <f>(IF(P29=9,900,0)+VLOOKUP(B29,コード表!$A$2:$B$32,2,FALSE))</f>
        <v>#N/A</v>
      </c>
      <c r="Z29" s="14" t="e">
        <f>(IF(P29=9,90000,0)+(VLOOKUP(B29,コード表!$A$2:$B$32,2,FALSE))*100+DAY(L29))</f>
        <v>#N/A</v>
      </c>
      <c r="AA29" s="14">
        <f>COUNTIF(Y$1:Y29,Y29)</f>
        <v>28</v>
      </c>
      <c r="AB29" s="14">
        <f>COUNTIF(X$1:X29,X29)</f>
        <v>28</v>
      </c>
      <c r="AC29" s="14" t="e">
        <f t="shared" si="3"/>
        <v>#N/A</v>
      </c>
      <c r="AD29" s="14">
        <f>COUNTIF(AC$1:AC29,AC29)</f>
        <v>28</v>
      </c>
    </row>
    <row r="30" spans="1:30" ht="27.75" customHeight="1" x14ac:dyDescent="0.2">
      <c r="A30" s="14">
        <v>29</v>
      </c>
      <c r="B30" s="143"/>
      <c r="C30" s="143"/>
      <c r="D30" s="143"/>
      <c r="E30" s="143"/>
      <c r="F30" s="144"/>
      <c r="G30" s="145"/>
      <c r="H30" s="143"/>
      <c r="I30" s="144"/>
      <c r="J30" s="145"/>
      <c r="K30" s="214"/>
      <c r="L30" s="145"/>
      <c r="M30" s="143"/>
      <c r="N30" s="143"/>
      <c r="O30" s="143"/>
      <c r="P30" s="144"/>
      <c r="Q30" s="144"/>
      <c r="S30" s="7" t="str">
        <f t="shared" si="0"/>
        <v/>
      </c>
      <c r="T30" s="8" t="str">
        <f t="shared" si="4"/>
        <v xml:space="preserve">
</v>
      </c>
      <c r="U30" s="14">
        <f>COUNTIF(J$1:J30,J30)</f>
        <v>0</v>
      </c>
      <c r="V30" s="57" t="e">
        <f>(VLOOKUP(B30,コード表!$A$2:$B$32,2,FALSE)*100+DAY(J30))</f>
        <v>#N/A</v>
      </c>
      <c r="W30" s="61" t="str">
        <f t="shared" si="2"/>
        <v/>
      </c>
      <c r="X30" s="14" t="e">
        <f>(IF(P30=9,0,100)+VLOOKUP(B30,コード表!$A$2:$B$32,2,FALSE))</f>
        <v>#N/A</v>
      </c>
      <c r="Y30" s="14" t="e">
        <f>(IF(P30=9,900,0)+VLOOKUP(B30,コード表!$A$2:$B$32,2,FALSE))</f>
        <v>#N/A</v>
      </c>
      <c r="Z30" s="14" t="e">
        <f>(IF(P30=9,90000,0)+(VLOOKUP(B30,コード表!$A$2:$B$32,2,FALSE))*100+DAY(L30))</f>
        <v>#N/A</v>
      </c>
      <c r="AA30" s="14">
        <f>COUNTIF(Y$1:Y30,Y30)</f>
        <v>29</v>
      </c>
      <c r="AB30" s="14">
        <f>COUNTIF(X$1:X30,X30)</f>
        <v>29</v>
      </c>
      <c r="AC30" s="14" t="e">
        <f t="shared" si="3"/>
        <v>#N/A</v>
      </c>
      <c r="AD30" s="14">
        <f>COUNTIF(AC$1:AC30,AC30)</f>
        <v>29</v>
      </c>
    </row>
    <row r="31" spans="1:30" ht="27.75" customHeight="1" x14ac:dyDescent="0.2">
      <c r="A31" s="14">
        <v>30</v>
      </c>
      <c r="B31" s="143"/>
      <c r="C31" s="143"/>
      <c r="D31" s="143"/>
      <c r="E31" s="143"/>
      <c r="F31" s="144"/>
      <c r="G31" s="145"/>
      <c r="H31" s="143"/>
      <c r="I31" s="144"/>
      <c r="J31" s="145"/>
      <c r="K31" s="214"/>
      <c r="L31" s="145"/>
      <c r="M31" s="143"/>
      <c r="N31" s="143"/>
      <c r="O31" s="143"/>
      <c r="P31" s="144"/>
      <c r="Q31" s="144"/>
      <c r="S31" s="7" t="str">
        <f t="shared" si="0"/>
        <v/>
      </c>
      <c r="T31" s="8" t="str">
        <f t="shared" si="4"/>
        <v xml:space="preserve">
</v>
      </c>
      <c r="U31" s="14">
        <f>COUNTIF(J$1:J31,J31)</f>
        <v>0</v>
      </c>
      <c r="V31" s="57" t="e">
        <f>(VLOOKUP(B31,コード表!$A$2:$B$32,2,FALSE)*100+DAY(J31))</f>
        <v>#N/A</v>
      </c>
      <c r="W31" s="61" t="str">
        <f t="shared" si="2"/>
        <v/>
      </c>
      <c r="X31" s="14" t="e">
        <f>(IF(P31=9,0,100)+VLOOKUP(B31,コード表!$A$2:$B$32,2,FALSE))</f>
        <v>#N/A</v>
      </c>
      <c r="Y31" s="14" t="e">
        <f>(IF(P31=9,900,0)+VLOOKUP(B31,コード表!$A$2:$B$32,2,FALSE))</f>
        <v>#N/A</v>
      </c>
      <c r="Z31" s="14" t="e">
        <f>(IF(P31=9,90000,0)+(VLOOKUP(B31,コード表!$A$2:$B$32,2,FALSE))*100+DAY(L31))</f>
        <v>#N/A</v>
      </c>
      <c r="AA31" s="14">
        <f>COUNTIF(Y$1:Y31,Y31)</f>
        <v>30</v>
      </c>
      <c r="AB31" s="14">
        <f>COUNTIF(X$1:X31,X31)</f>
        <v>30</v>
      </c>
      <c r="AC31" s="14" t="e">
        <f t="shared" si="3"/>
        <v>#N/A</v>
      </c>
      <c r="AD31" s="14">
        <f>COUNTIF(AC$1:AC31,AC31)</f>
        <v>30</v>
      </c>
    </row>
    <row r="32" spans="1:30" ht="18.75" customHeight="1" x14ac:dyDescent="0.2"/>
    <row r="33" ht="18.75" customHeight="1" x14ac:dyDescent="0.2"/>
  </sheetData>
  <sheetProtection algorithmName="SHA-512" hashValue="rI8oHjMKXPlxlquo7h0WGNBoL+jh0SDaE6DhTzbcdQ9e+dqBKSaRVodT8oo0790T4MiIAxdwudptYtct19hSCQ==" saltValue="LwR56MLh9b4oXxZ9UhTOYQ==" spinCount="100000" sheet="1" selectLockedCells="1"/>
  <phoneticPr fontId="1"/>
  <dataValidations count="1">
    <dataValidation type="list" allowBlank="1" showInputMessage="1" showErrorMessage="1" sqref="K2:K31" xr:uid="{00000000-0002-0000-0100-000000000000}">
      <formula1>$L$3</formula1>
    </dataValidation>
  </dataValidations>
  <pageMargins left="0.7" right="0.7" top="0.75" bottom="0.75" header="0.3" footer="0.3"/>
  <pageSetup paperSize="9" scale="46" orientation="landscape"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100-000001000000}">
          <x14:formula1>
            <xm:f>コード表!$N$3</xm:f>
          </x14:formula1>
          <xm:sqref>H2:H31</xm:sqref>
        </x14:dataValidation>
        <x14:dataValidation type="list" allowBlank="1" showInputMessage="1" showErrorMessage="1" xr:uid="{00000000-0002-0000-0100-000002000000}">
          <x14:formula1>
            <xm:f>コード表!$J$3:$J$4</xm:f>
          </x14:formula1>
          <xm:sqref>M2:M31</xm:sqref>
        </x14:dataValidation>
        <x14:dataValidation type="list" allowBlank="1" showInputMessage="1" showErrorMessage="1" xr:uid="{00000000-0002-0000-0100-000003000000}">
          <x14:formula1>
            <xm:f>基本項目!$D$18:$D$22</xm:f>
          </x14:formula1>
          <xm:sqref>N2:O31</xm:sqref>
        </x14:dataValidation>
        <x14:dataValidation type="list" allowBlank="1" showInputMessage="1" showErrorMessage="1" xr:uid="{00000000-0002-0000-0100-000004000000}">
          <x14:formula1>
            <xm:f>コード表!$H$3:$H$4</xm:f>
          </x14:formula1>
          <xm:sqref>F2:F31</xm:sqref>
        </x14:dataValidation>
        <x14:dataValidation type="list" allowBlank="1" showInputMessage="1" showErrorMessage="1" xr:uid="{00000000-0002-0000-0100-000005000000}">
          <x14:formula1>
            <xm:f>コード表!$R$3:$R$6</xm:f>
          </x14:formula1>
          <xm:sqref>Q2:Q31</xm:sqref>
        </x14:dataValidation>
        <x14:dataValidation type="list" allowBlank="1" showInputMessage="1" showErrorMessage="1" xr:uid="{00000000-0002-0000-0100-000006000000}">
          <x14:formula1>
            <xm:f>コード表!$T$3:$T$4</xm:f>
          </x14:formula1>
          <xm:sqref>P2:P31</xm:sqref>
        </x14:dataValidation>
        <x14:dataValidation type="list" allowBlank="1" showInputMessage="1" showErrorMessage="1" xr:uid="{D8E43B0C-DEB2-40F0-9A6F-4A026B21A1C7}">
          <x14:formula1>
            <xm:f>コード表!$A$3:$A$33</xm:f>
          </x14:formula1>
          <xm:sqref>B2:B31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I35"/>
  <sheetViews>
    <sheetView view="pageBreakPreview" zoomScale="60" zoomScaleNormal="50" workbookViewId="0">
      <selection activeCell="P9" sqref="P9"/>
    </sheetView>
  </sheetViews>
  <sheetFormatPr defaultRowHeight="13.2" x14ac:dyDescent="0.2"/>
  <cols>
    <col min="1" max="1" width="3.88671875" customWidth="1"/>
    <col min="2" max="2" width="14" customWidth="1"/>
    <col min="3" max="3" width="19" customWidth="1"/>
    <col min="4" max="4" width="13.21875" customWidth="1"/>
    <col min="6" max="6" width="23.21875" customWidth="1"/>
    <col min="7" max="7" width="2.5546875" customWidth="1"/>
    <col min="8" max="8" width="31.21875" customWidth="1"/>
    <col min="9" max="9" width="3.88671875" customWidth="1"/>
  </cols>
  <sheetData>
    <row r="1" spans="1:9" ht="23.4" x14ac:dyDescent="0.2">
      <c r="A1" s="271" t="s">
        <v>78</v>
      </c>
      <c r="B1" s="271"/>
      <c r="C1" s="271"/>
      <c r="D1" s="271"/>
      <c r="E1" s="271"/>
      <c r="F1" s="271"/>
      <c r="G1" s="271"/>
      <c r="H1" s="271"/>
      <c r="I1" s="271"/>
    </row>
    <row r="2" spans="1:9" ht="19.5" customHeight="1" x14ac:dyDescent="0.2">
      <c r="A2" s="22"/>
      <c r="B2" s="22"/>
      <c r="C2" s="22"/>
      <c r="D2" s="22"/>
      <c r="E2" s="22"/>
      <c r="F2" s="22"/>
      <c r="G2" s="22"/>
      <c r="H2" s="22"/>
      <c r="I2" s="22"/>
    </row>
    <row r="3" spans="1:9" ht="38.25" customHeight="1" x14ac:dyDescent="0.2">
      <c r="A3" s="22"/>
      <c r="B3" s="22"/>
      <c r="C3" s="22"/>
      <c r="D3" s="22"/>
      <c r="E3" s="22"/>
      <c r="F3" s="22"/>
      <c r="G3" s="22"/>
      <c r="H3" s="22"/>
      <c r="I3" s="22"/>
    </row>
    <row r="4" spans="1:9" ht="57" customHeight="1" x14ac:dyDescent="0.2">
      <c r="A4" s="22"/>
      <c r="B4" s="68" t="s">
        <v>79</v>
      </c>
      <c r="C4" s="22"/>
      <c r="D4" s="275" t="str">
        <f>CONCATENATE(基本項目!D10,"　",基本項目!D11)</f>
        <v>　</v>
      </c>
      <c r="E4" s="275"/>
      <c r="F4" s="275"/>
      <c r="G4" s="275"/>
      <c r="H4" s="275"/>
      <c r="I4" s="22"/>
    </row>
    <row r="5" spans="1:9" ht="10.5" customHeight="1" x14ac:dyDescent="0.2">
      <c r="A5" s="22"/>
      <c r="B5" s="22"/>
      <c r="C5" s="22"/>
      <c r="D5" s="22"/>
      <c r="E5" s="22"/>
      <c r="F5" s="22"/>
      <c r="G5" s="22"/>
      <c r="H5" s="22"/>
      <c r="I5" s="22"/>
    </row>
    <row r="6" spans="1:9" ht="19.5" customHeight="1" x14ac:dyDescent="0.2">
      <c r="A6" s="22"/>
      <c r="B6" s="22"/>
      <c r="C6" s="22"/>
      <c r="D6" s="272">
        <f>基本項目!D12</f>
        <v>0</v>
      </c>
      <c r="E6" s="272"/>
      <c r="F6" s="67" t="s">
        <v>80</v>
      </c>
      <c r="G6" s="23"/>
      <c r="H6" s="22"/>
      <c r="I6" s="22"/>
    </row>
    <row r="7" spans="1:9" ht="19.5" customHeight="1" x14ac:dyDescent="0.2">
      <c r="A7" s="22"/>
      <c r="B7" s="22"/>
      <c r="C7" s="22"/>
      <c r="D7" s="22"/>
      <c r="E7" s="22"/>
      <c r="F7" s="22"/>
      <c r="G7" s="22"/>
      <c r="H7" s="22"/>
      <c r="I7" s="22"/>
    </row>
    <row r="8" spans="1:9" ht="60.75" customHeight="1" x14ac:dyDescent="0.2">
      <c r="A8" s="22"/>
      <c r="B8" s="22"/>
      <c r="C8" s="22"/>
      <c r="D8" s="22"/>
      <c r="E8" s="22"/>
      <c r="F8" s="22"/>
      <c r="G8" s="22"/>
      <c r="H8" s="22"/>
      <c r="I8" s="22"/>
    </row>
    <row r="9" spans="1:9" ht="57" customHeight="1" x14ac:dyDescent="0.2">
      <c r="A9" s="22"/>
      <c r="B9" s="274" t="str">
        <f>CONCATENATE("　",基本項目!D4,"執行の")</f>
        <v>　令和７年９月２１日執行の</v>
      </c>
      <c r="C9" s="274"/>
      <c r="D9" s="274" t="str">
        <f>基本項目!D5</f>
        <v>総社市議会議員選挙</v>
      </c>
      <c r="E9" s="274"/>
      <c r="F9" s="274"/>
      <c r="G9" s="274"/>
      <c r="H9" s="25" t="s">
        <v>82</v>
      </c>
      <c r="I9" s="22"/>
    </row>
    <row r="10" spans="1:9" ht="22.5" customHeight="1" x14ac:dyDescent="0.2">
      <c r="A10" s="22"/>
      <c r="B10" s="273" t="s">
        <v>81</v>
      </c>
      <c r="C10" s="273"/>
      <c r="D10" s="273"/>
      <c r="E10" s="273"/>
      <c r="F10" s="273"/>
      <c r="G10" s="273"/>
      <c r="H10" s="273"/>
      <c r="I10" s="22"/>
    </row>
    <row r="11" spans="1:9" ht="19.5" customHeight="1" thickBot="1" x14ac:dyDescent="0.25">
      <c r="A11" s="22"/>
      <c r="B11" s="22"/>
      <c r="C11" s="22"/>
      <c r="D11" s="22"/>
      <c r="E11" s="22"/>
      <c r="F11" s="22"/>
      <c r="G11" s="22"/>
      <c r="H11" s="22"/>
      <c r="I11" s="22"/>
    </row>
    <row r="12" spans="1:9" ht="60" customHeight="1" x14ac:dyDescent="0.2">
      <c r="A12" s="22"/>
      <c r="B12" s="262" t="s">
        <v>83</v>
      </c>
      <c r="C12" s="263"/>
      <c r="D12" s="247" t="s">
        <v>280</v>
      </c>
      <c r="E12" s="248"/>
      <c r="F12" s="248"/>
      <c r="G12" s="248"/>
      <c r="H12" s="249"/>
      <c r="I12" s="22"/>
    </row>
    <row r="13" spans="1:9" ht="102.75" customHeight="1" x14ac:dyDescent="0.2">
      <c r="A13" s="22"/>
      <c r="B13" s="264" t="s">
        <v>84</v>
      </c>
      <c r="C13" s="265"/>
      <c r="D13" s="250"/>
      <c r="E13" s="250"/>
      <c r="F13" s="250"/>
      <c r="G13" s="250"/>
      <c r="H13" s="251"/>
      <c r="I13" s="22"/>
    </row>
    <row r="14" spans="1:9" ht="36.75" customHeight="1" x14ac:dyDescent="0.2">
      <c r="A14" s="22"/>
      <c r="B14" s="266" t="s">
        <v>85</v>
      </c>
      <c r="C14" s="267"/>
      <c r="D14" s="252"/>
      <c r="E14" s="252"/>
      <c r="F14" s="252"/>
      <c r="G14" s="252"/>
      <c r="H14" s="253"/>
      <c r="I14" s="22"/>
    </row>
    <row r="15" spans="1:9" ht="75" customHeight="1" x14ac:dyDescent="0.2">
      <c r="A15" s="22"/>
      <c r="B15" s="268" t="s">
        <v>70</v>
      </c>
      <c r="C15" s="269"/>
      <c r="D15" s="254"/>
      <c r="E15" s="254"/>
      <c r="F15" s="254"/>
      <c r="G15" s="254"/>
      <c r="H15" s="255"/>
      <c r="I15" s="22"/>
    </row>
    <row r="16" spans="1:9" ht="60" customHeight="1" x14ac:dyDescent="0.2">
      <c r="A16" s="22"/>
      <c r="B16" s="270" t="s">
        <v>86</v>
      </c>
      <c r="C16" s="265"/>
      <c r="D16" s="256" t="s">
        <v>90</v>
      </c>
      <c r="E16" s="256"/>
      <c r="F16" s="256"/>
      <c r="G16" s="256"/>
      <c r="H16" s="257"/>
      <c r="I16" s="22"/>
    </row>
    <row r="17" spans="1:9" ht="73.5" customHeight="1" x14ac:dyDescent="0.2">
      <c r="A17" s="22"/>
      <c r="B17" s="270" t="s">
        <v>87</v>
      </c>
      <c r="C17" s="265"/>
      <c r="D17" s="258" t="str">
        <f>VLOOKUP(基本項目!D5,コード表!$D$3:$E$10,2,FALSE)</f>
        <v>総社市議会議員選挙</v>
      </c>
      <c r="E17" s="258"/>
      <c r="F17" s="258"/>
      <c r="G17" s="258"/>
      <c r="H17" s="259"/>
      <c r="I17" s="22"/>
    </row>
    <row r="18" spans="1:9" ht="60" customHeight="1" thickBot="1" x14ac:dyDescent="0.25">
      <c r="A18" s="22"/>
      <c r="B18" s="245" t="s">
        <v>88</v>
      </c>
      <c r="C18" s="246"/>
      <c r="D18" s="260"/>
      <c r="E18" s="260"/>
      <c r="F18" s="260"/>
      <c r="G18" s="260"/>
      <c r="H18" s="261"/>
      <c r="I18" s="22"/>
    </row>
    <row r="19" spans="1:9" ht="19.5" customHeight="1" x14ac:dyDescent="0.2">
      <c r="A19" s="22"/>
      <c r="B19" s="22"/>
      <c r="C19" s="22"/>
      <c r="D19" s="22"/>
      <c r="E19" s="22"/>
      <c r="F19" s="22"/>
      <c r="G19" s="22"/>
      <c r="H19" s="22"/>
      <c r="I19" s="22"/>
    </row>
    <row r="20" spans="1:9" ht="19.5" customHeight="1" x14ac:dyDescent="0.2">
      <c r="A20" s="22"/>
      <c r="B20" s="21" t="s">
        <v>89</v>
      </c>
      <c r="C20" s="22"/>
      <c r="D20" s="22"/>
      <c r="E20" s="22"/>
      <c r="F20" s="22"/>
      <c r="G20" s="22"/>
      <c r="H20" s="22"/>
      <c r="I20" s="22"/>
    </row>
    <row r="21" spans="1:9" ht="19.5" customHeight="1" x14ac:dyDescent="0.2">
      <c r="A21" s="22"/>
      <c r="B21" s="22"/>
      <c r="C21" s="22"/>
      <c r="D21" s="22"/>
      <c r="E21" s="22"/>
      <c r="F21" s="22"/>
      <c r="G21" s="22"/>
      <c r="H21" s="22"/>
      <c r="I21" s="22"/>
    </row>
    <row r="22" spans="1:9" ht="19.5" customHeight="1" x14ac:dyDescent="0.2"/>
    <row r="23" spans="1:9" ht="19.5" customHeight="1" x14ac:dyDescent="0.2"/>
    <row r="24" spans="1:9" ht="19.5" customHeight="1" x14ac:dyDescent="0.2"/>
    <row r="25" spans="1:9" ht="19.5" customHeight="1" x14ac:dyDescent="0.2"/>
    <row r="26" spans="1:9" ht="19.5" customHeight="1" x14ac:dyDescent="0.2"/>
    <row r="27" spans="1:9" ht="19.5" customHeight="1" x14ac:dyDescent="0.2"/>
    <row r="28" spans="1:9" ht="19.5" customHeight="1" x14ac:dyDescent="0.2"/>
    <row r="29" spans="1:9" ht="19.5" customHeight="1" x14ac:dyDescent="0.2"/>
    <row r="30" spans="1:9" ht="19.5" customHeight="1" x14ac:dyDescent="0.2"/>
    <row r="31" spans="1:9" ht="19.5" customHeight="1" x14ac:dyDescent="0.2"/>
    <row r="32" spans="1:9" ht="19.5" customHeight="1" x14ac:dyDescent="0.2"/>
    <row r="33" ht="19.5" customHeight="1" x14ac:dyDescent="0.2"/>
    <row r="34" ht="19.5" customHeight="1" x14ac:dyDescent="0.2"/>
    <row r="35" ht="19.5" customHeight="1" x14ac:dyDescent="0.2"/>
  </sheetData>
  <sheetProtection algorithmName="SHA-512" hashValue="rds19uCUTGPgRFnAZM0PdxPeBSH/QXxP5QRt9C30G4C8KH26m9A3Q7t8dOptVCHGav4lvJB3uD9nujYgwkTY8w==" saltValue="CtioxQZZxu0Lv6KnnoTewA==" spinCount="100000" sheet="1" objects="1" scenarios="1" selectLockedCells="1"/>
  <mergeCells count="20">
    <mergeCell ref="A1:I1"/>
    <mergeCell ref="D6:E6"/>
    <mergeCell ref="B10:H10"/>
    <mergeCell ref="B9:C9"/>
    <mergeCell ref="D9:G9"/>
    <mergeCell ref="D4:H4"/>
    <mergeCell ref="B18:C18"/>
    <mergeCell ref="D12:H12"/>
    <mergeCell ref="D13:H13"/>
    <mergeCell ref="D14:H14"/>
    <mergeCell ref="D15:H15"/>
    <mergeCell ref="D16:H16"/>
    <mergeCell ref="D17:H17"/>
    <mergeCell ref="D18:H18"/>
    <mergeCell ref="B12:C12"/>
    <mergeCell ref="B13:C13"/>
    <mergeCell ref="B14:C14"/>
    <mergeCell ref="B15:C15"/>
    <mergeCell ref="B16:C16"/>
    <mergeCell ref="B17:C17"/>
  </mergeCells>
  <phoneticPr fontId="1"/>
  <pageMargins left="0.55000000000000004" right="0.3" top="0.8" bottom="0.75" header="0.3" footer="0.3"/>
  <pageSetup paperSize="9" scale="8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fitToPage="1"/>
  </sheetPr>
  <dimension ref="A1:AD46"/>
  <sheetViews>
    <sheetView zoomScale="60" zoomScaleNormal="60" workbookViewId="0">
      <selection activeCell="E2" sqref="E2:F2"/>
    </sheetView>
  </sheetViews>
  <sheetFormatPr defaultRowHeight="13.2" x14ac:dyDescent="0.2"/>
  <cols>
    <col min="1" max="1" width="12.88671875" customWidth="1"/>
    <col min="2" max="2" width="8.44140625" customWidth="1"/>
    <col min="3" max="3" width="27.88671875" customWidth="1"/>
    <col min="4" max="4" width="5.21875" customWidth="1"/>
    <col min="5" max="5" width="15.109375" customWidth="1"/>
    <col min="6" max="6" width="8" customWidth="1"/>
    <col min="7" max="7" width="1.77734375" customWidth="1"/>
    <col min="8" max="8" width="16.33203125" customWidth="1"/>
    <col min="9" max="9" width="11.77734375" customWidth="1"/>
    <col min="10" max="10" width="14.21875" customWidth="1"/>
    <col min="13" max="13" width="3.21875" customWidth="1"/>
    <col min="14" max="14" width="11" hidden="1" customWidth="1"/>
    <col min="15" max="15" width="10.77734375" hidden="1" customWidth="1"/>
    <col min="16" max="16" width="3.44140625" hidden="1" customWidth="1"/>
    <col min="17" max="18" width="9" hidden="1" customWidth="1"/>
    <col min="19" max="19" width="2.88671875" customWidth="1"/>
  </cols>
  <sheetData>
    <row r="1" spans="1:30" ht="28.5" customHeight="1" thickBot="1" x14ac:dyDescent="0.25">
      <c r="A1" s="281" t="s">
        <v>122</v>
      </c>
      <c r="B1" s="283" t="s">
        <v>91</v>
      </c>
      <c r="C1" s="284"/>
      <c r="D1" s="285"/>
      <c r="E1" s="276" t="s">
        <v>279</v>
      </c>
      <c r="F1" s="277"/>
      <c r="G1" s="39"/>
      <c r="H1" s="59" t="s">
        <v>123</v>
      </c>
      <c r="I1" s="59"/>
      <c r="J1" s="39"/>
      <c r="K1" s="39"/>
      <c r="L1" s="39"/>
      <c r="M1" s="39"/>
      <c r="N1" s="39"/>
      <c r="O1" s="39"/>
      <c r="P1" s="39"/>
      <c r="Q1" s="39"/>
      <c r="R1" s="39"/>
      <c r="S1" s="39"/>
      <c r="T1" s="39"/>
      <c r="U1" s="39"/>
      <c r="V1" s="39"/>
      <c r="W1" s="39"/>
      <c r="X1" s="39"/>
      <c r="Y1" s="39"/>
      <c r="Z1" s="39"/>
      <c r="AA1" s="39"/>
      <c r="AB1" s="39"/>
      <c r="AC1" s="39"/>
      <c r="AD1" s="39"/>
    </row>
    <row r="2" spans="1:30" ht="28.5" customHeight="1" thickBot="1" x14ac:dyDescent="0.25">
      <c r="A2" s="282"/>
      <c r="B2" s="286" t="s">
        <v>106</v>
      </c>
      <c r="C2" s="287"/>
      <c r="D2" s="288"/>
      <c r="E2" s="278"/>
      <c r="F2" s="279"/>
      <c r="G2" s="39"/>
      <c r="H2" s="291" t="s">
        <v>218</v>
      </c>
      <c r="I2" s="291"/>
      <c r="J2" s="291"/>
      <c r="K2" s="291"/>
      <c r="L2" s="291"/>
      <c r="M2" s="291"/>
      <c r="N2" s="291"/>
      <c r="O2" s="291"/>
      <c r="P2" s="291"/>
      <c r="Q2" s="291"/>
      <c r="R2" s="291"/>
      <c r="S2" s="291"/>
      <c r="T2" s="291"/>
      <c r="U2" s="291"/>
      <c r="V2" s="291"/>
      <c r="W2" s="291"/>
      <c r="X2" s="291"/>
      <c r="Y2" s="291"/>
      <c r="Z2" s="291"/>
      <c r="AA2" s="291"/>
      <c r="AB2" s="39"/>
      <c r="AC2" s="39"/>
      <c r="AD2" s="39"/>
    </row>
    <row r="3" spans="1:30" ht="14.25" customHeight="1" x14ac:dyDescent="0.2">
      <c r="A3" s="39"/>
      <c r="B3" s="39"/>
      <c r="C3" s="39"/>
      <c r="D3" s="39"/>
      <c r="E3" s="39"/>
      <c r="F3" s="39"/>
      <c r="G3" s="39"/>
      <c r="H3" s="291"/>
      <c r="I3" s="291"/>
      <c r="J3" s="291"/>
      <c r="K3" s="291"/>
      <c r="L3" s="291"/>
      <c r="M3" s="291"/>
      <c r="N3" s="291"/>
      <c r="O3" s="291"/>
      <c r="P3" s="291"/>
      <c r="Q3" s="291"/>
      <c r="R3" s="291"/>
      <c r="S3" s="291"/>
      <c r="T3" s="291"/>
      <c r="U3" s="291"/>
      <c r="V3" s="291"/>
      <c r="W3" s="291"/>
      <c r="X3" s="291"/>
      <c r="Y3" s="291"/>
      <c r="Z3" s="291"/>
      <c r="AA3" s="291"/>
      <c r="AB3" s="39"/>
      <c r="AC3" s="39"/>
      <c r="AD3" s="39"/>
    </row>
    <row r="4" spans="1:30" ht="40.5" customHeight="1" x14ac:dyDescent="0.2">
      <c r="A4" s="280" t="s">
        <v>103</v>
      </c>
      <c r="B4" s="280"/>
      <c r="C4" s="280"/>
      <c r="D4" s="280"/>
      <c r="E4" s="280"/>
      <c r="F4" s="280"/>
      <c r="G4" s="280"/>
      <c r="H4" s="280"/>
      <c r="I4" s="280"/>
      <c r="J4" s="280"/>
      <c r="K4" s="39"/>
      <c r="L4" s="39"/>
      <c r="M4" s="39"/>
      <c r="N4" s="39"/>
      <c r="O4" s="39"/>
      <c r="P4" s="39"/>
      <c r="Q4" s="39"/>
      <c r="R4" s="39"/>
      <c r="S4" s="39"/>
      <c r="T4" s="39"/>
      <c r="U4" s="39"/>
      <c r="V4" s="39"/>
      <c r="W4" s="39"/>
      <c r="X4" s="39"/>
      <c r="Y4" s="39"/>
      <c r="Z4" s="39"/>
      <c r="AA4" s="39"/>
      <c r="AB4" s="39"/>
      <c r="AC4" s="39"/>
      <c r="AD4" s="39"/>
    </row>
    <row r="5" spans="1:30" ht="31.5" customHeight="1" x14ac:dyDescent="0.2">
      <c r="A5" s="22"/>
      <c r="B5" s="22"/>
      <c r="C5" s="22"/>
      <c r="D5" s="22"/>
      <c r="E5" s="22"/>
      <c r="F5" s="22"/>
      <c r="G5" s="22"/>
      <c r="H5" s="22"/>
      <c r="I5" s="22"/>
      <c r="J5" s="22"/>
      <c r="K5" s="39"/>
      <c r="L5" s="39"/>
      <c r="M5" s="39"/>
      <c r="N5" s="39"/>
      <c r="O5" s="39"/>
      <c r="P5" s="39"/>
      <c r="Q5" s="39"/>
      <c r="R5" s="39"/>
      <c r="S5" s="39"/>
      <c r="T5" s="39"/>
      <c r="U5" s="39"/>
      <c r="V5" s="39"/>
      <c r="W5" s="39"/>
      <c r="X5" s="39"/>
      <c r="Y5" s="39"/>
      <c r="Z5" s="39"/>
      <c r="AA5" s="39"/>
      <c r="AB5" s="39"/>
      <c r="AC5" s="39"/>
      <c r="AD5" s="39"/>
    </row>
    <row r="6" spans="1:30" ht="19.5" customHeight="1" x14ac:dyDescent="0.2">
      <c r="A6" s="22"/>
      <c r="B6" s="22"/>
      <c r="C6" s="22"/>
      <c r="D6" s="22"/>
      <c r="E6" s="22"/>
      <c r="F6" s="22"/>
      <c r="G6" s="22"/>
      <c r="H6" s="293">
        <f>E2</f>
        <v>0</v>
      </c>
      <c r="I6" s="293"/>
      <c r="J6" s="22"/>
      <c r="K6" s="39"/>
      <c r="L6" s="39"/>
      <c r="M6" s="39"/>
      <c r="N6" s="39"/>
      <c r="O6" s="39"/>
      <c r="P6" s="39"/>
      <c r="Q6" s="39"/>
      <c r="R6" s="39"/>
      <c r="S6" s="39"/>
      <c r="T6" s="39"/>
      <c r="U6" s="39"/>
      <c r="V6" s="39"/>
      <c r="W6" s="39"/>
      <c r="X6" s="39"/>
      <c r="Y6" s="39"/>
      <c r="Z6" s="39"/>
      <c r="AA6" s="39"/>
      <c r="AB6" s="39"/>
      <c r="AC6" s="39"/>
      <c r="AD6" s="39"/>
    </row>
    <row r="7" spans="1:30" ht="21.6" customHeight="1" x14ac:dyDescent="0.2">
      <c r="A7" s="22"/>
      <c r="B7" s="22"/>
      <c r="C7" s="22"/>
      <c r="D7" s="22"/>
      <c r="E7" s="22"/>
      <c r="F7" s="22"/>
      <c r="G7" s="22"/>
      <c r="H7" s="22"/>
      <c r="I7" s="22"/>
      <c r="J7" s="22"/>
      <c r="K7" s="39"/>
      <c r="L7" s="39"/>
      <c r="M7" s="39"/>
      <c r="N7" s="39"/>
      <c r="O7" s="39"/>
      <c r="P7" s="39"/>
      <c r="Q7" s="39"/>
      <c r="R7" s="39"/>
      <c r="S7" s="39"/>
      <c r="T7" s="39"/>
      <c r="U7" s="39"/>
      <c r="V7" s="39"/>
      <c r="W7" s="39"/>
      <c r="X7" s="39"/>
      <c r="Y7" s="39"/>
      <c r="Z7" s="39"/>
      <c r="AA7" s="39"/>
      <c r="AB7" s="39"/>
      <c r="AC7" s="39"/>
      <c r="AD7" s="39"/>
    </row>
    <row r="8" spans="1:30" ht="33.75" customHeight="1" x14ac:dyDescent="0.2">
      <c r="A8" s="292" t="str">
        <f>+CONCATENATE("　",E1)</f>
        <v>　総社市</v>
      </c>
      <c r="B8" s="292"/>
      <c r="C8" s="21" t="s">
        <v>92</v>
      </c>
      <c r="D8" s="21"/>
      <c r="E8" s="31"/>
      <c r="F8" s="31"/>
      <c r="G8" s="22"/>
      <c r="H8" s="22"/>
      <c r="I8" s="22"/>
      <c r="J8" s="22"/>
      <c r="K8" s="39"/>
      <c r="L8" s="39"/>
      <c r="M8" s="39"/>
      <c r="N8" s="39"/>
      <c r="O8" s="39"/>
      <c r="P8" s="39"/>
      <c r="Q8" s="39"/>
      <c r="R8" s="39"/>
      <c r="S8" s="39"/>
      <c r="T8" s="39"/>
      <c r="U8" s="39"/>
      <c r="V8" s="39"/>
      <c r="W8" s="39"/>
      <c r="X8" s="39"/>
      <c r="Y8" s="39"/>
      <c r="Z8" s="39"/>
      <c r="AA8" s="39"/>
      <c r="AB8" s="39"/>
      <c r="AC8" s="39"/>
      <c r="AD8" s="39"/>
    </row>
    <row r="9" spans="1:30" ht="45.75" customHeight="1" x14ac:dyDescent="0.2">
      <c r="A9" s="21"/>
      <c r="B9" s="21"/>
      <c r="C9" s="21"/>
      <c r="D9" s="21"/>
      <c r="E9" s="27"/>
      <c r="F9" s="27"/>
      <c r="G9" s="22"/>
      <c r="H9" s="22"/>
      <c r="I9" s="22"/>
      <c r="J9" s="22"/>
      <c r="K9" s="39"/>
      <c r="L9" s="39"/>
      <c r="M9" s="39"/>
      <c r="N9" s="39"/>
      <c r="O9" s="39"/>
      <c r="P9" s="39"/>
      <c r="Q9" s="39"/>
      <c r="R9" s="39"/>
      <c r="S9" s="39"/>
      <c r="T9" s="39"/>
      <c r="U9" s="39"/>
      <c r="V9" s="39"/>
      <c r="W9" s="39"/>
      <c r="X9" s="39"/>
      <c r="Y9" s="39"/>
      <c r="Z9" s="39"/>
      <c r="AA9" s="39"/>
      <c r="AB9" s="39"/>
      <c r="AC9" s="39"/>
      <c r="AD9" s="39"/>
    </row>
    <row r="10" spans="1:30" ht="22.5" customHeight="1" x14ac:dyDescent="0.2">
      <c r="A10" s="21"/>
      <c r="B10" s="21"/>
      <c r="C10" s="21"/>
      <c r="D10" s="21"/>
      <c r="E10" s="290" t="s">
        <v>93</v>
      </c>
      <c r="F10" s="290"/>
      <c r="G10" s="29"/>
      <c r="H10" s="197" t="str">
        <f>CONCATENATE("〒",基本項目!D8)</f>
        <v>〒</v>
      </c>
      <c r="I10" s="60"/>
      <c r="J10" s="29"/>
      <c r="K10" s="39"/>
      <c r="L10" s="39"/>
      <c r="M10" s="39"/>
      <c r="N10" s="39"/>
      <c r="O10" s="40"/>
      <c r="P10" s="39"/>
      <c r="Q10" s="39"/>
      <c r="R10" s="39"/>
      <c r="S10" s="39"/>
      <c r="T10" s="39"/>
      <c r="U10" s="39"/>
      <c r="V10" s="39"/>
      <c r="W10" s="39"/>
      <c r="X10" s="39"/>
      <c r="Y10" s="39"/>
      <c r="Z10" s="39"/>
      <c r="AA10" s="39"/>
      <c r="AB10" s="39"/>
      <c r="AC10" s="39"/>
      <c r="AD10" s="39"/>
    </row>
    <row r="11" spans="1:30" ht="22.5" customHeight="1" x14ac:dyDescent="0.2">
      <c r="A11" s="21"/>
      <c r="B11" s="21"/>
      <c r="C11" s="21"/>
      <c r="D11" s="21"/>
      <c r="E11" s="290"/>
      <c r="F11" s="290"/>
      <c r="G11" s="29"/>
      <c r="H11" s="294">
        <f>基本項目!D9</f>
        <v>0</v>
      </c>
      <c r="I11" s="294"/>
      <c r="J11" s="294"/>
      <c r="K11" s="39"/>
      <c r="L11" s="39"/>
      <c r="M11" s="39"/>
      <c r="N11" s="39"/>
      <c r="O11" s="39"/>
      <c r="P11" s="39"/>
      <c r="Q11" s="39"/>
      <c r="R11" s="39"/>
      <c r="S11" s="39"/>
      <c r="T11" s="39"/>
      <c r="U11" s="39"/>
      <c r="V11" s="39"/>
      <c r="W11" s="39"/>
      <c r="X11" s="39"/>
      <c r="Y11" s="39"/>
      <c r="Z11" s="39"/>
      <c r="AA11" s="39"/>
      <c r="AB11" s="39"/>
      <c r="AC11" s="39"/>
      <c r="AD11" s="39"/>
    </row>
    <row r="12" spans="1:30" ht="11.25" customHeight="1" x14ac:dyDescent="0.2">
      <c r="A12" s="21"/>
      <c r="B12" s="21"/>
      <c r="C12" s="21"/>
      <c r="D12" s="21"/>
      <c r="E12" s="196"/>
      <c r="F12" s="196"/>
      <c r="G12" s="29"/>
      <c r="H12" s="29"/>
      <c r="I12" s="29"/>
      <c r="J12" s="29"/>
      <c r="K12" s="39"/>
      <c r="L12" s="39"/>
      <c r="M12" s="39"/>
      <c r="N12" s="39"/>
      <c r="O12" s="39"/>
      <c r="P12" s="39"/>
      <c r="Q12" s="39"/>
      <c r="R12" s="39"/>
      <c r="S12" s="39"/>
      <c r="T12" s="39"/>
      <c r="U12" s="39"/>
      <c r="V12" s="39"/>
      <c r="W12" s="39"/>
      <c r="X12" s="39"/>
      <c r="Y12" s="39"/>
      <c r="Z12" s="39"/>
      <c r="AA12" s="39"/>
      <c r="AB12" s="39"/>
      <c r="AC12" s="39"/>
      <c r="AD12" s="39"/>
    </row>
    <row r="13" spans="1:30" ht="71.400000000000006" customHeight="1" x14ac:dyDescent="0.2">
      <c r="A13" s="21"/>
      <c r="B13" s="21"/>
      <c r="C13" s="21"/>
      <c r="D13" s="21"/>
      <c r="E13" s="290" t="s">
        <v>94</v>
      </c>
      <c r="F13" s="290"/>
      <c r="G13" s="42"/>
      <c r="H13" s="275">
        <f>基本項目!D10</f>
        <v>0</v>
      </c>
      <c r="I13" s="275"/>
      <c r="J13" s="275"/>
      <c r="K13" s="39"/>
      <c r="L13" s="39"/>
      <c r="M13" s="39"/>
      <c r="N13" s="39"/>
      <c r="O13" s="39"/>
      <c r="P13" s="39"/>
      <c r="Q13" s="39"/>
      <c r="R13" s="39"/>
      <c r="S13" s="39"/>
      <c r="T13" s="39"/>
      <c r="U13" s="39"/>
      <c r="V13" s="39"/>
      <c r="W13" s="39"/>
      <c r="X13" s="39"/>
      <c r="Y13" s="39"/>
      <c r="Z13" s="39"/>
      <c r="AA13" s="39"/>
      <c r="AB13" s="39"/>
      <c r="AC13" s="39"/>
      <c r="AD13" s="39"/>
    </row>
    <row r="14" spans="1:30" ht="11.25" customHeight="1" x14ac:dyDescent="0.2">
      <c r="A14" s="21"/>
      <c r="B14" s="21"/>
      <c r="C14" s="21"/>
      <c r="D14" s="21"/>
      <c r="E14" s="196"/>
      <c r="F14" s="196"/>
      <c r="G14" s="29"/>
      <c r="H14" s="29"/>
      <c r="I14" s="29"/>
      <c r="J14" s="29"/>
      <c r="K14" s="39"/>
      <c r="L14" s="39"/>
      <c r="M14" s="39"/>
      <c r="N14" s="39"/>
      <c r="O14" s="39"/>
      <c r="P14" s="39"/>
      <c r="Q14" s="39"/>
      <c r="R14" s="39"/>
      <c r="S14" s="39"/>
      <c r="T14" s="39"/>
      <c r="U14" s="39"/>
      <c r="V14" s="39"/>
      <c r="W14" s="39"/>
      <c r="X14" s="39"/>
      <c r="Y14" s="39"/>
      <c r="Z14" s="39"/>
      <c r="AA14" s="39"/>
      <c r="AB14" s="39"/>
      <c r="AC14" s="39"/>
      <c r="AD14" s="39"/>
    </row>
    <row r="15" spans="1:30" ht="14.4" x14ac:dyDescent="0.2">
      <c r="A15" s="21"/>
      <c r="B15" s="21"/>
      <c r="C15" s="21"/>
      <c r="D15" s="21"/>
      <c r="E15" s="299" t="s">
        <v>96</v>
      </c>
      <c r="F15" s="290"/>
      <c r="G15" s="29"/>
      <c r="H15" s="294"/>
      <c r="I15" s="294"/>
      <c r="J15" s="294"/>
      <c r="K15" s="39"/>
      <c r="L15" s="39"/>
      <c r="M15" s="39"/>
      <c r="N15" s="39"/>
      <c r="O15" s="39"/>
      <c r="P15" s="39"/>
      <c r="Q15" s="39"/>
      <c r="R15" s="39"/>
      <c r="S15" s="39"/>
      <c r="T15" s="39"/>
      <c r="U15" s="39"/>
      <c r="V15" s="39"/>
      <c r="W15" s="39"/>
      <c r="X15" s="39"/>
      <c r="Y15" s="39"/>
      <c r="Z15" s="39"/>
      <c r="AA15" s="39"/>
      <c r="AB15" s="39"/>
      <c r="AC15" s="39"/>
      <c r="AD15" s="39"/>
    </row>
    <row r="16" spans="1:30" ht="22.5" customHeight="1" x14ac:dyDescent="0.2">
      <c r="A16" s="21"/>
      <c r="B16" s="21"/>
      <c r="C16" s="21"/>
      <c r="D16" s="21"/>
      <c r="E16" s="290" t="s">
        <v>95</v>
      </c>
      <c r="F16" s="290"/>
      <c r="G16" s="29"/>
      <c r="H16" s="294" t="str">
        <f>CONCATENATE(基本項目!D11,"　",基本項目!D12)</f>
        <v>　</v>
      </c>
      <c r="I16" s="294"/>
      <c r="J16" s="294"/>
      <c r="K16" s="39"/>
      <c r="L16" s="39"/>
      <c r="M16" s="39"/>
      <c r="N16" s="39"/>
      <c r="O16" s="39"/>
      <c r="P16" s="39"/>
      <c r="Q16" s="39"/>
      <c r="R16" s="39"/>
      <c r="S16" s="39"/>
      <c r="T16" s="39"/>
      <c r="U16" s="39"/>
      <c r="V16" s="39"/>
      <c r="W16" s="39"/>
      <c r="X16" s="39"/>
      <c r="Y16" s="39"/>
      <c r="Z16" s="39"/>
      <c r="AA16" s="39"/>
      <c r="AB16" s="39"/>
      <c r="AC16" s="39"/>
      <c r="AD16" s="39"/>
    </row>
    <row r="17" spans="1:30" ht="11.25" customHeight="1" x14ac:dyDescent="0.2">
      <c r="A17" s="21"/>
      <c r="B17" s="21"/>
      <c r="C17" s="21"/>
      <c r="D17" s="21"/>
      <c r="E17" s="32"/>
      <c r="F17" s="32"/>
      <c r="G17" s="29"/>
      <c r="H17" s="29"/>
      <c r="I17" s="29"/>
      <c r="J17" s="29"/>
      <c r="K17" s="39"/>
      <c r="L17" s="39"/>
      <c r="M17" s="39"/>
      <c r="N17" s="39"/>
      <c r="O17" s="39"/>
      <c r="P17" s="39"/>
      <c r="Q17" s="39"/>
      <c r="R17" s="39"/>
      <c r="S17" s="39"/>
      <c r="T17" s="39"/>
      <c r="U17" s="39"/>
      <c r="V17" s="39"/>
      <c r="W17" s="39"/>
      <c r="X17" s="39"/>
      <c r="Y17" s="39"/>
      <c r="Z17" s="39"/>
      <c r="AA17" s="39"/>
      <c r="AB17" s="39"/>
      <c r="AC17" s="39"/>
      <c r="AD17" s="39"/>
    </row>
    <row r="18" spans="1:30" ht="22.5" customHeight="1" x14ac:dyDescent="0.2">
      <c r="A18" s="21"/>
      <c r="B18" s="21"/>
      <c r="C18" s="21"/>
      <c r="D18" s="21"/>
      <c r="E18" s="300" t="s">
        <v>98</v>
      </c>
      <c r="F18" s="300"/>
      <c r="G18" s="29"/>
      <c r="H18" s="272">
        <f>基本項目!D13</f>
        <v>0</v>
      </c>
      <c r="I18" s="272"/>
      <c r="J18" s="272"/>
      <c r="K18" s="39"/>
      <c r="L18" s="39"/>
      <c r="M18" s="39"/>
      <c r="N18" s="39"/>
      <c r="O18" s="39"/>
      <c r="P18" s="39"/>
      <c r="Q18" s="39"/>
      <c r="R18" s="39"/>
      <c r="S18" s="39"/>
      <c r="T18" s="39"/>
      <c r="U18" s="39"/>
      <c r="V18" s="39"/>
      <c r="W18" s="39"/>
      <c r="X18" s="39"/>
      <c r="Y18" s="39"/>
      <c r="Z18" s="39"/>
      <c r="AA18" s="39"/>
      <c r="AB18" s="39"/>
      <c r="AC18" s="39"/>
      <c r="AD18" s="39"/>
    </row>
    <row r="19" spans="1:30" ht="22.5" customHeight="1" x14ac:dyDescent="0.2">
      <c r="A19" s="21"/>
      <c r="B19" s="21"/>
      <c r="C19" s="21"/>
      <c r="D19" s="21"/>
      <c r="E19" s="300" t="s">
        <v>99</v>
      </c>
      <c r="F19" s="300"/>
      <c r="G19" s="29"/>
      <c r="H19" s="272">
        <f>基本項目!D14</f>
        <v>0</v>
      </c>
      <c r="I19" s="272"/>
      <c r="J19" s="272"/>
      <c r="K19" s="39"/>
      <c r="L19" s="39"/>
      <c r="M19" s="39"/>
      <c r="N19" s="39"/>
      <c r="O19" s="39"/>
      <c r="P19" s="39"/>
      <c r="Q19" s="39"/>
      <c r="R19" s="39"/>
      <c r="S19" s="39"/>
      <c r="T19" s="39"/>
      <c r="U19" s="39"/>
      <c r="V19" s="39"/>
      <c r="W19" s="39"/>
      <c r="X19" s="39"/>
      <c r="Y19" s="39"/>
      <c r="Z19" s="39"/>
      <c r="AA19" s="39"/>
      <c r="AB19" s="39"/>
      <c r="AC19" s="39"/>
      <c r="AD19" s="39"/>
    </row>
    <row r="20" spans="1:30" ht="11.25" customHeight="1" x14ac:dyDescent="0.2">
      <c r="A20" s="21"/>
      <c r="B20" s="21"/>
      <c r="C20" s="21"/>
      <c r="D20" s="21"/>
      <c r="E20" s="43"/>
      <c r="F20" s="43"/>
      <c r="G20" s="29"/>
      <c r="H20" s="28"/>
      <c r="I20" s="28"/>
      <c r="J20" s="29"/>
      <c r="K20" s="39"/>
      <c r="L20" s="39"/>
      <c r="M20" s="39"/>
      <c r="N20" s="39"/>
      <c r="O20" s="39"/>
      <c r="P20" s="39"/>
      <c r="Q20" s="39"/>
      <c r="R20" s="39"/>
      <c r="S20" s="39"/>
      <c r="T20" s="39"/>
      <c r="U20" s="39"/>
      <c r="V20" s="39"/>
      <c r="W20" s="39"/>
      <c r="X20" s="39"/>
      <c r="Y20" s="39"/>
      <c r="Z20" s="39"/>
      <c r="AA20" s="39"/>
      <c r="AB20" s="39"/>
      <c r="AC20" s="39"/>
      <c r="AD20" s="39"/>
    </row>
    <row r="21" spans="1:30" ht="22.5" customHeight="1" x14ac:dyDescent="0.2">
      <c r="A21" s="21"/>
      <c r="B21" s="21"/>
      <c r="C21" s="21"/>
      <c r="D21" s="21"/>
      <c r="E21" s="299" t="s">
        <v>97</v>
      </c>
      <c r="F21" s="290"/>
      <c r="G21" s="29"/>
      <c r="H21" s="294" t="str">
        <f>CONCATENATE(基本項目!D15,"　",基本項目!D16)</f>
        <v>　</v>
      </c>
      <c r="I21" s="294"/>
      <c r="J21" s="294"/>
      <c r="K21" s="39"/>
      <c r="L21" s="39"/>
      <c r="M21" s="39"/>
      <c r="N21" s="39"/>
      <c r="O21" s="39"/>
      <c r="P21" s="39"/>
      <c r="Q21" s="39"/>
      <c r="R21" s="39"/>
      <c r="S21" s="39"/>
      <c r="T21" s="39"/>
      <c r="U21" s="39"/>
      <c r="V21" s="39"/>
      <c r="W21" s="39"/>
      <c r="X21" s="39"/>
      <c r="Y21" s="39"/>
      <c r="Z21" s="39"/>
      <c r="AA21" s="39"/>
      <c r="AB21" s="39"/>
      <c r="AC21" s="39"/>
      <c r="AD21" s="39"/>
    </row>
    <row r="22" spans="1:30" ht="18.75" customHeight="1" x14ac:dyDescent="0.2">
      <c r="A22" s="22"/>
      <c r="B22" s="22"/>
      <c r="C22" s="22"/>
      <c r="D22" s="22"/>
      <c r="E22" s="298"/>
      <c r="F22" s="298"/>
      <c r="G22" s="298"/>
      <c r="H22" s="298"/>
      <c r="I22" s="298"/>
      <c r="J22" s="298"/>
      <c r="K22" s="39"/>
      <c r="L22" s="39"/>
      <c r="M22" s="39"/>
      <c r="N22" s="39"/>
      <c r="O22" s="39"/>
      <c r="P22" s="39"/>
      <c r="Q22" s="39"/>
      <c r="R22" s="39"/>
      <c r="S22" s="39"/>
      <c r="T22" s="39"/>
      <c r="U22" s="39"/>
      <c r="V22" s="39"/>
      <c r="W22" s="39"/>
      <c r="X22" s="39"/>
      <c r="Y22" s="39"/>
      <c r="Z22" s="39"/>
      <c r="AA22" s="39"/>
      <c r="AB22" s="39"/>
      <c r="AC22" s="39"/>
      <c r="AD22" s="39"/>
    </row>
    <row r="23" spans="1:30" ht="18.75" customHeight="1" x14ac:dyDescent="0.2">
      <c r="A23" s="22"/>
      <c r="B23" s="22"/>
      <c r="C23" s="22"/>
      <c r="D23" s="22"/>
      <c r="E23" s="22"/>
      <c r="F23" s="22"/>
      <c r="G23" s="22"/>
      <c r="H23" s="22"/>
      <c r="I23" s="22"/>
      <c r="J23" s="22"/>
      <c r="K23" s="39"/>
      <c r="L23" s="39"/>
      <c r="M23" s="39"/>
      <c r="N23" s="39"/>
      <c r="O23" s="39"/>
      <c r="P23" s="39"/>
      <c r="Q23" s="39"/>
      <c r="R23" s="39"/>
      <c r="S23" s="39"/>
      <c r="T23" s="39"/>
      <c r="U23" s="39"/>
      <c r="V23" s="39"/>
      <c r="W23" s="39"/>
      <c r="X23" s="39"/>
      <c r="Y23" s="39"/>
      <c r="Z23" s="39"/>
      <c r="AA23" s="39"/>
      <c r="AB23" s="39"/>
      <c r="AC23" s="39"/>
      <c r="AD23" s="39"/>
    </row>
    <row r="24" spans="1:30" ht="67.5" customHeight="1" x14ac:dyDescent="0.2">
      <c r="A24" s="289" t="s">
        <v>100</v>
      </c>
      <c r="B24" s="289"/>
      <c r="C24" s="289"/>
      <c r="D24" s="289"/>
      <c r="E24" s="274" t="str">
        <f>基本項目!D5</f>
        <v>総社市議会議員選挙</v>
      </c>
      <c r="F24" s="274"/>
      <c r="G24" s="274"/>
      <c r="H24" s="274"/>
      <c r="I24" s="274"/>
      <c r="J24" s="30" t="s">
        <v>104</v>
      </c>
      <c r="K24" s="39"/>
      <c r="L24" s="39"/>
      <c r="M24" s="39"/>
      <c r="N24" s="39"/>
      <c r="O24" s="39"/>
      <c r="P24" s="39"/>
      <c r="Q24" s="39"/>
      <c r="R24" s="39"/>
      <c r="S24" s="39"/>
      <c r="T24" s="39"/>
      <c r="U24" s="39"/>
      <c r="V24" s="39"/>
      <c r="W24" s="39"/>
      <c r="X24" s="39"/>
      <c r="Y24" s="39"/>
      <c r="Z24" s="39"/>
      <c r="AA24" s="39"/>
      <c r="AB24" s="39"/>
      <c r="AC24" s="39"/>
      <c r="AD24" s="39"/>
    </row>
    <row r="25" spans="1:30" ht="60.75" customHeight="1" x14ac:dyDescent="0.2">
      <c r="A25" s="273" t="s">
        <v>278</v>
      </c>
      <c r="B25" s="273"/>
      <c r="C25" s="273"/>
      <c r="D25" s="273"/>
      <c r="E25" s="273"/>
      <c r="F25" s="273"/>
      <c r="G25" s="273"/>
      <c r="H25" s="273"/>
      <c r="I25" s="273"/>
      <c r="J25" s="273"/>
      <c r="K25" s="39"/>
      <c r="L25" s="39"/>
      <c r="M25" s="39"/>
      <c r="N25" s="39"/>
      <c r="O25" s="39"/>
      <c r="P25" s="39"/>
      <c r="Q25" s="39"/>
      <c r="R25" s="39"/>
      <c r="S25" s="39"/>
      <c r="T25" s="39"/>
      <c r="U25" s="39"/>
      <c r="V25" s="39"/>
      <c r="W25" s="39"/>
      <c r="X25" s="39"/>
      <c r="Y25" s="39"/>
      <c r="Z25" s="39"/>
      <c r="AA25" s="39"/>
      <c r="AB25" s="39"/>
      <c r="AC25" s="39"/>
      <c r="AD25" s="39"/>
    </row>
    <row r="26" spans="1:30" ht="50.25" customHeight="1" thickBot="1" x14ac:dyDescent="0.25">
      <c r="A26" s="22"/>
      <c r="B26" s="22"/>
      <c r="C26" s="22"/>
      <c r="D26" s="22"/>
      <c r="E26" s="22"/>
      <c r="F26" s="22"/>
      <c r="G26" s="22"/>
      <c r="H26" s="22"/>
      <c r="I26" s="22"/>
      <c r="J26" s="22"/>
      <c r="K26" s="39"/>
      <c r="L26" s="39"/>
      <c r="M26" s="46"/>
      <c r="N26" s="44">
        <f>DCOUNTA(選挙人氏名!A:X,,Q26:R27)</f>
        <v>32</v>
      </c>
      <c r="O26" s="45">
        <f>E2</f>
        <v>0</v>
      </c>
      <c r="P26" s="39"/>
      <c r="Q26" s="16" t="s">
        <v>144</v>
      </c>
      <c r="R26" s="16" t="s">
        <v>76</v>
      </c>
      <c r="S26" s="46"/>
      <c r="T26" s="39"/>
      <c r="U26" s="39"/>
      <c r="V26" s="39"/>
      <c r="W26" s="39"/>
      <c r="X26" s="39"/>
      <c r="Y26" s="39"/>
      <c r="Z26" s="39"/>
      <c r="AA26" s="39"/>
      <c r="AB26" s="39"/>
      <c r="AC26" s="39"/>
      <c r="AD26" s="39"/>
    </row>
    <row r="27" spans="1:30" s="19" customFormat="1" ht="60" customHeight="1" thickBot="1" x14ac:dyDescent="0.25">
      <c r="A27" s="36"/>
      <c r="B27" s="301" t="s">
        <v>105</v>
      </c>
      <c r="C27" s="302"/>
      <c r="D27" s="302"/>
      <c r="E27" s="302"/>
      <c r="F27" s="303"/>
      <c r="G27" s="307">
        <f>O27</f>
        <v>0</v>
      </c>
      <c r="H27" s="308"/>
      <c r="I27" s="309"/>
      <c r="J27" s="34"/>
      <c r="K27" s="41"/>
      <c r="L27" s="41"/>
      <c r="M27" s="47"/>
      <c r="N27" s="44" t="str">
        <f>E1</f>
        <v>総社市</v>
      </c>
      <c r="O27" s="44">
        <f t="dataTable" ref="O27" dt2D="1" dtr="1" r1="R27" r2="Q27"/>
        <v>0</v>
      </c>
      <c r="P27" s="41"/>
      <c r="Q27" s="44"/>
      <c r="R27" s="44"/>
      <c r="S27" s="47"/>
      <c r="T27" s="41"/>
      <c r="U27" s="41"/>
      <c r="V27" s="41"/>
      <c r="W27" s="41"/>
      <c r="X27" s="41"/>
      <c r="Y27" s="41"/>
      <c r="Z27" s="41"/>
      <c r="AA27" s="41"/>
      <c r="AB27" s="41"/>
      <c r="AC27" s="41"/>
      <c r="AD27" s="41"/>
    </row>
    <row r="28" spans="1:30" s="19" customFormat="1" ht="25.5" customHeight="1" thickBot="1" x14ac:dyDescent="0.25">
      <c r="A28" s="36"/>
      <c r="B28" s="36"/>
      <c r="C28" s="36"/>
      <c r="D28" s="36"/>
      <c r="E28" s="35"/>
      <c r="F28" s="35"/>
      <c r="G28" s="295"/>
      <c r="H28" s="295"/>
      <c r="I28" s="37"/>
      <c r="J28" s="35"/>
      <c r="K28" s="41"/>
      <c r="L28" s="41"/>
      <c r="M28" s="41"/>
      <c r="N28" s="41"/>
      <c r="O28" s="41"/>
      <c r="P28" s="41"/>
      <c r="Q28" s="41"/>
      <c r="R28" s="41"/>
      <c r="S28" s="41"/>
      <c r="T28" s="41"/>
      <c r="U28" s="41"/>
      <c r="V28" s="41"/>
      <c r="W28" s="41"/>
      <c r="X28" s="41"/>
      <c r="Y28" s="41"/>
      <c r="Z28" s="41"/>
      <c r="AA28" s="41"/>
      <c r="AB28" s="41"/>
      <c r="AC28" s="41"/>
      <c r="AD28" s="41"/>
    </row>
    <row r="29" spans="1:30" s="19" customFormat="1" ht="42" customHeight="1" thickBot="1" x14ac:dyDescent="0.25">
      <c r="A29" s="36"/>
      <c r="B29" s="304" t="s">
        <v>101</v>
      </c>
      <c r="C29" s="305"/>
      <c r="D29" s="305"/>
      <c r="E29" s="305"/>
      <c r="F29" s="306"/>
      <c r="G29" s="296" t="e">
        <f>VLOOKUP('３　請求書別紙'!B6,選挙人氏名!A:J,9,FALSE)</f>
        <v>#VALUE!</v>
      </c>
      <c r="H29" s="297"/>
      <c r="I29" s="66" t="e">
        <f>VLOOKUP('３　請求書別紙'!B6,選挙人氏名!A:AA,23,FALSE)</f>
        <v>#VALUE!</v>
      </c>
      <c r="J29" s="35"/>
      <c r="K29" s="41"/>
      <c r="L29" s="41"/>
      <c r="M29" s="41"/>
      <c r="N29" s="41"/>
      <c r="O29" s="41"/>
      <c r="P29" s="41"/>
      <c r="Q29" s="41"/>
      <c r="R29" s="41"/>
      <c r="S29" s="41"/>
      <c r="T29" s="41"/>
      <c r="U29" s="41"/>
      <c r="V29" s="41"/>
      <c r="W29" s="41"/>
      <c r="X29" s="41"/>
      <c r="Y29" s="41"/>
      <c r="Z29" s="41"/>
      <c r="AA29" s="41"/>
      <c r="AB29" s="41"/>
      <c r="AC29" s="41"/>
      <c r="AD29" s="41"/>
    </row>
    <row r="30" spans="1:30" ht="19.5" customHeight="1" x14ac:dyDescent="0.2">
      <c r="A30" s="22"/>
      <c r="B30" s="22"/>
      <c r="C30" s="22"/>
      <c r="D30" s="22"/>
      <c r="E30" s="22"/>
      <c r="F30" s="22"/>
      <c r="G30" s="22"/>
      <c r="H30" s="22"/>
      <c r="I30" s="22"/>
      <c r="J30" s="22"/>
      <c r="K30" s="39"/>
      <c r="L30" s="39"/>
      <c r="M30" s="39"/>
      <c r="N30" s="39"/>
      <c r="O30" s="39"/>
      <c r="P30" s="39"/>
      <c r="Q30" s="39"/>
      <c r="R30" s="39"/>
      <c r="S30" s="39"/>
      <c r="T30" s="39"/>
      <c r="U30" s="39"/>
      <c r="V30" s="39"/>
      <c r="W30" s="39"/>
      <c r="X30" s="39"/>
      <c r="Y30" s="39"/>
      <c r="Z30" s="39"/>
      <c r="AA30" s="39"/>
      <c r="AB30" s="39"/>
      <c r="AC30" s="39"/>
      <c r="AD30" s="39"/>
    </row>
    <row r="31" spans="1:30" ht="19.5" customHeight="1" x14ac:dyDescent="0.2">
      <c r="C31" s="21" t="s">
        <v>102</v>
      </c>
      <c r="D31" s="21"/>
      <c r="E31" s="22"/>
      <c r="F31" s="22"/>
      <c r="G31" s="22"/>
      <c r="H31" s="22"/>
      <c r="I31" s="22"/>
      <c r="J31" s="22"/>
      <c r="K31" s="39"/>
      <c r="L31" s="39"/>
      <c r="M31" s="39"/>
      <c r="N31" s="39"/>
      <c r="O31" s="39"/>
      <c r="P31" s="39"/>
      <c r="Q31" s="39"/>
      <c r="R31" s="39"/>
      <c r="S31" s="39"/>
      <c r="T31" s="39"/>
      <c r="U31" s="39"/>
      <c r="V31" s="39"/>
      <c r="W31" s="39"/>
      <c r="X31" s="39"/>
      <c r="Y31" s="39"/>
      <c r="Z31" s="39"/>
      <c r="AA31" s="39"/>
      <c r="AB31" s="39"/>
      <c r="AC31" s="39"/>
      <c r="AD31" s="39"/>
    </row>
    <row r="32" spans="1:30" ht="19.5" customHeight="1" x14ac:dyDescent="0.2">
      <c r="A32" s="38"/>
      <c r="B32" s="38"/>
      <c r="C32" s="38"/>
      <c r="D32" s="38"/>
      <c r="E32" s="38"/>
      <c r="F32" s="38"/>
      <c r="G32" s="38"/>
      <c r="H32" s="38"/>
      <c r="I32" s="38"/>
      <c r="J32" s="38"/>
      <c r="K32" s="39"/>
      <c r="L32" s="39"/>
      <c r="M32" s="39"/>
      <c r="N32" s="39"/>
      <c r="O32" s="39"/>
      <c r="P32" s="39"/>
      <c r="Q32" s="39"/>
      <c r="R32" s="39"/>
      <c r="S32" s="39"/>
      <c r="T32" s="39"/>
      <c r="U32" s="39"/>
      <c r="V32" s="39"/>
      <c r="W32" s="39"/>
      <c r="X32" s="39"/>
      <c r="Y32" s="39"/>
      <c r="Z32" s="39"/>
      <c r="AA32" s="39"/>
      <c r="AB32" s="39"/>
      <c r="AC32" s="39"/>
      <c r="AD32" s="39"/>
    </row>
    <row r="33" spans="1:30" ht="19.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row>
    <row r="34" spans="1:30" ht="19.5" customHeight="1" x14ac:dyDescent="0.2">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row>
    <row r="35" spans="1:30" ht="19.5" customHeight="1" x14ac:dyDescent="0.2">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row>
    <row r="36" spans="1:30" ht="19.5" customHeight="1" x14ac:dyDescent="0.2">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row>
    <row r="37" spans="1:30" ht="19.5" customHeight="1" x14ac:dyDescent="0.2">
      <c r="A37" s="39"/>
      <c r="B37" s="39"/>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row>
    <row r="38" spans="1:30" ht="19.5" customHeight="1" x14ac:dyDescent="0.2">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row>
    <row r="39" spans="1:30" ht="19.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row>
    <row r="40" spans="1:30" ht="19.5" customHeight="1" x14ac:dyDescent="0.2">
      <c r="A40" s="39"/>
      <c r="B40" s="39"/>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row>
    <row r="41" spans="1:30" ht="19.5" customHeight="1" x14ac:dyDescent="0.2"/>
    <row r="42" spans="1:30" ht="19.5" customHeight="1" x14ac:dyDescent="0.2"/>
    <row r="43" spans="1:30" ht="19.5" customHeight="1" x14ac:dyDescent="0.2"/>
    <row r="44" spans="1:30" ht="19.5" customHeight="1" x14ac:dyDescent="0.2"/>
    <row r="45" spans="1:30" ht="19.5" customHeight="1" x14ac:dyDescent="0.2"/>
    <row r="46" spans="1:30" ht="19.5" customHeight="1" x14ac:dyDescent="0.2"/>
  </sheetData>
  <sheetProtection algorithmName="SHA-512" hashValue="KfjocaBruvEw2aXV/NLmDo7JON49T8zdsBrFZyjpzifH9C7UI+IEMVQs6hp7DwlZ+LtTCz7/zfhUETHrYg/bmw==" saltValue="7tMcF09BiDLh83QfisSFig==" spinCount="100000" sheet="1" selectLockedCells="1"/>
  <mergeCells count="34">
    <mergeCell ref="G28:H28"/>
    <mergeCell ref="G29:H29"/>
    <mergeCell ref="G22:J22"/>
    <mergeCell ref="E15:F15"/>
    <mergeCell ref="E16:F16"/>
    <mergeCell ref="E18:F18"/>
    <mergeCell ref="E19:F19"/>
    <mergeCell ref="E21:F21"/>
    <mergeCell ref="E22:F22"/>
    <mergeCell ref="E24:I24"/>
    <mergeCell ref="B27:F27"/>
    <mergeCell ref="B29:F29"/>
    <mergeCell ref="H16:J16"/>
    <mergeCell ref="H19:J19"/>
    <mergeCell ref="G27:I27"/>
    <mergeCell ref="A25:J25"/>
    <mergeCell ref="A24:D24"/>
    <mergeCell ref="E10:F10"/>
    <mergeCell ref="E11:F11"/>
    <mergeCell ref="E13:F13"/>
    <mergeCell ref="H2:AA3"/>
    <mergeCell ref="A8:B8"/>
    <mergeCell ref="H6:I6"/>
    <mergeCell ref="H11:J11"/>
    <mergeCell ref="H13:J13"/>
    <mergeCell ref="H15:J15"/>
    <mergeCell ref="H21:J21"/>
    <mergeCell ref="H18:J18"/>
    <mergeCell ref="E1:F1"/>
    <mergeCell ref="E2:F2"/>
    <mergeCell ref="A4:J4"/>
    <mergeCell ref="A1:A2"/>
    <mergeCell ref="B1:D1"/>
    <mergeCell ref="B2:D2"/>
  </mergeCells>
  <phoneticPr fontId="1"/>
  <pageMargins left="0.7" right="0.35" top="0.8" bottom="0.75" header="0.3" footer="0.3"/>
  <pageSetup paperSize="9" scale="76"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コード表!$A$3:$A$32</xm:f>
          </x14:formula1>
          <xm:sqref>E1:F1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59999389629810485"/>
    <pageSetUpPr fitToPage="1"/>
  </sheetPr>
  <dimension ref="A1:L72"/>
  <sheetViews>
    <sheetView showZeros="0" view="pageBreakPreview" topLeftCell="C1" zoomScale="90" zoomScaleNormal="100" zoomScaleSheetLayoutView="90" workbookViewId="0">
      <selection activeCell="M7" sqref="M7"/>
    </sheetView>
  </sheetViews>
  <sheetFormatPr defaultRowHeight="13.2" x14ac:dyDescent="0.2"/>
  <cols>
    <col min="1" max="1" width="9" hidden="1" customWidth="1"/>
    <col min="2" max="2" width="11.21875" hidden="1" customWidth="1"/>
    <col min="3" max="3" width="5.88671875" customWidth="1"/>
    <col min="4" max="4" width="41.88671875" customWidth="1"/>
    <col min="5" max="5" width="18.77734375" customWidth="1"/>
    <col min="6" max="6" width="19.88671875" customWidth="1"/>
    <col min="7" max="7" width="17.33203125" customWidth="1"/>
    <col min="11" max="12" width="0" hidden="1" customWidth="1"/>
  </cols>
  <sheetData>
    <row r="1" spans="1:12" x14ac:dyDescent="0.2">
      <c r="B1" s="20"/>
      <c r="C1" s="20" t="s">
        <v>107</v>
      </c>
      <c r="D1" s="20"/>
    </row>
    <row r="2" spans="1:12" x14ac:dyDescent="0.2">
      <c r="B2" s="20"/>
      <c r="C2" s="20"/>
      <c r="D2" s="20"/>
    </row>
    <row r="3" spans="1:12" ht="48.6" customHeight="1" x14ac:dyDescent="0.2">
      <c r="B3" s="20"/>
      <c r="C3" s="20"/>
      <c r="D3" s="48" t="s">
        <v>110</v>
      </c>
      <c r="E3" s="310" t="str">
        <f>CONCATENATE(基本項目!D10)</f>
        <v/>
      </c>
      <c r="F3" s="310"/>
      <c r="G3" s="310"/>
    </row>
    <row r="5" spans="1:12" ht="30" customHeight="1" x14ac:dyDescent="0.2">
      <c r="A5" t="e">
        <f>DGET(選挙人氏名!A:V,1,K5:L6)</f>
        <v>#NUM!</v>
      </c>
      <c r="B5" s="58">
        <f>(VLOOKUP('２　請求書'!E1,コード表!$A$2:$B$32,2,FALSE)*100+DAY('２　請求書'!E2))</f>
        <v>100</v>
      </c>
      <c r="C5" s="49" t="s">
        <v>108</v>
      </c>
      <c r="D5" s="50" t="s">
        <v>109</v>
      </c>
      <c r="E5" s="141" t="s">
        <v>117</v>
      </c>
      <c r="F5" s="49" t="s">
        <v>86</v>
      </c>
      <c r="G5" s="49" t="s">
        <v>275</v>
      </c>
      <c r="J5" s="70"/>
      <c r="K5" s="52" t="s">
        <v>111</v>
      </c>
      <c r="L5" s="52" t="s">
        <v>113</v>
      </c>
    </row>
    <row r="6" spans="1:12" ht="37.5" customHeight="1" x14ac:dyDescent="0.2">
      <c r="A6">
        <v>1</v>
      </c>
      <c r="B6" s="9" t="e">
        <f t="dataTable" ref="B6:B35" dt2D="1" dtr="1" r1="L6" r2="K6"/>
        <v>#VALUE!</v>
      </c>
      <c r="C6" s="49">
        <v>1</v>
      </c>
      <c r="D6" s="69" t="str">
        <f>IFERROR(VLOOKUP(B6,選挙人氏名!A:T,19,FALSE),"")</f>
        <v/>
      </c>
      <c r="E6" s="55" t="str">
        <f>IFERROR(VLOOKUP(B6,選挙人氏名!A:T,20,FALSE),"")</f>
        <v/>
      </c>
      <c r="F6" s="53" t="str">
        <f>IFERROR(VLOOKUP(B6,選挙人氏名!A:T,7,FALSE),"")</f>
        <v/>
      </c>
      <c r="G6" s="54" t="str">
        <f>IFERROR(VLOOKUP(B6,選挙人氏名!A:T,8,FALSE),"")</f>
        <v/>
      </c>
      <c r="J6" s="70"/>
      <c r="K6" s="7"/>
      <c r="L6" s="7"/>
    </row>
    <row r="7" spans="1:12" ht="37.5" customHeight="1" x14ac:dyDescent="0.2">
      <c r="A7">
        <v>2</v>
      </c>
      <c r="B7" s="9" t="e">
        <v>#VALUE!</v>
      </c>
      <c r="C7" s="49">
        <v>2</v>
      </c>
      <c r="D7" s="69" t="str">
        <f>IFERROR(VLOOKUP(B7,選挙人氏名!A:T,19,FALSE),"")</f>
        <v/>
      </c>
      <c r="E7" s="55" t="str">
        <f>IFERROR(VLOOKUP(B7,選挙人氏名!A:T,20,FALSE),"")</f>
        <v/>
      </c>
      <c r="F7" s="53" t="str">
        <f>IFERROR(VLOOKUP(B7,選挙人氏名!A:T,7,FALSE),"")</f>
        <v/>
      </c>
      <c r="G7" s="54" t="str">
        <f>IFERROR(VLOOKUP(B7,選挙人氏名!A:T,8,FALSE),"")</f>
        <v/>
      </c>
    </row>
    <row r="8" spans="1:12" ht="37.5" customHeight="1" x14ac:dyDescent="0.2">
      <c r="A8">
        <v>3</v>
      </c>
      <c r="B8" s="9" t="e">
        <v>#VALUE!</v>
      </c>
      <c r="C8" s="49">
        <v>3</v>
      </c>
      <c r="D8" s="69" t="str">
        <f>IFERROR(VLOOKUP(B8,選挙人氏名!A:T,19,FALSE),"")</f>
        <v/>
      </c>
      <c r="E8" s="55" t="str">
        <f>IFERROR(VLOOKUP(B8,選挙人氏名!A:T,20,FALSE),"")</f>
        <v/>
      </c>
      <c r="F8" s="53" t="str">
        <f>IFERROR(VLOOKUP(B8,選挙人氏名!A:T,7,FALSE),"")</f>
        <v/>
      </c>
      <c r="G8" s="54" t="str">
        <f>IFERROR(VLOOKUP(B8,選挙人氏名!A:T,8,FALSE),"")</f>
        <v/>
      </c>
    </row>
    <row r="9" spans="1:12" ht="37.5" customHeight="1" x14ac:dyDescent="0.2">
      <c r="A9">
        <v>4</v>
      </c>
      <c r="B9" s="9" t="e">
        <v>#VALUE!</v>
      </c>
      <c r="C9" s="49">
        <v>4</v>
      </c>
      <c r="D9" s="69" t="str">
        <f>IFERROR(VLOOKUP(B9,選挙人氏名!A:T,19,FALSE),"")</f>
        <v/>
      </c>
      <c r="E9" s="55" t="str">
        <f>IFERROR(VLOOKUP(B9,選挙人氏名!A:T,20,FALSE),"")</f>
        <v/>
      </c>
      <c r="F9" s="53" t="str">
        <f>IFERROR(VLOOKUP(B9,選挙人氏名!A:T,7,FALSE),"")</f>
        <v/>
      </c>
      <c r="G9" s="54" t="str">
        <f>IFERROR(VLOOKUP(B9,選挙人氏名!A:T,8,FALSE),"")</f>
        <v/>
      </c>
    </row>
    <row r="10" spans="1:12" ht="37.5" customHeight="1" x14ac:dyDescent="0.2">
      <c r="A10">
        <v>5</v>
      </c>
      <c r="B10" s="9" t="e">
        <v>#VALUE!</v>
      </c>
      <c r="C10" s="49">
        <v>5</v>
      </c>
      <c r="D10" s="69" t="str">
        <f>IFERROR(VLOOKUP(B10,選挙人氏名!A:T,19,FALSE),"")</f>
        <v/>
      </c>
      <c r="E10" s="55" t="str">
        <f>IFERROR(VLOOKUP(B10,選挙人氏名!A:T,20,FALSE),"")</f>
        <v/>
      </c>
      <c r="F10" s="53" t="str">
        <f>IFERROR(VLOOKUP(B10,選挙人氏名!A:T,7,FALSE),"")</f>
        <v/>
      </c>
      <c r="G10" s="54" t="str">
        <f>IFERROR(VLOOKUP(B10,選挙人氏名!A:T,8,FALSE),"")</f>
        <v/>
      </c>
    </row>
    <row r="11" spans="1:12" ht="37.5" customHeight="1" x14ac:dyDescent="0.2">
      <c r="A11">
        <v>6</v>
      </c>
      <c r="B11" s="9" t="e">
        <v>#VALUE!</v>
      </c>
      <c r="C11" s="49">
        <v>6</v>
      </c>
      <c r="D11" s="69" t="str">
        <f>IFERROR(VLOOKUP(B11,選挙人氏名!A:T,19,FALSE),"")</f>
        <v/>
      </c>
      <c r="E11" s="55" t="str">
        <f>IFERROR(VLOOKUP(B11,選挙人氏名!A:T,20,FALSE),"")</f>
        <v/>
      </c>
      <c r="F11" s="53" t="str">
        <f>IFERROR(VLOOKUP(B11,選挙人氏名!A:T,7,FALSE),"")</f>
        <v/>
      </c>
      <c r="G11" s="54" t="str">
        <f>IFERROR(VLOOKUP(B11,選挙人氏名!A:T,8,FALSE),"")</f>
        <v/>
      </c>
    </row>
    <row r="12" spans="1:12" ht="37.5" customHeight="1" x14ac:dyDescent="0.2">
      <c r="A12">
        <v>7</v>
      </c>
      <c r="B12" s="9" t="e">
        <v>#VALUE!</v>
      </c>
      <c r="C12" s="49">
        <v>7</v>
      </c>
      <c r="D12" s="69" t="str">
        <f>IFERROR(VLOOKUP(B12,選挙人氏名!A:T,19,FALSE),"")</f>
        <v/>
      </c>
      <c r="E12" s="55" t="str">
        <f>IFERROR(VLOOKUP(B12,選挙人氏名!A:T,20,FALSE),"")</f>
        <v/>
      </c>
      <c r="F12" s="53" t="str">
        <f>IFERROR(VLOOKUP(B12,選挙人氏名!A:T,7,FALSE),"")</f>
        <v/>
      </c>
      <c r="G12" s="54" t="str">
        <f>IFERROR(VLOOKUP(B12,選挙人氏名!A:T,8,FALSE),"")</f>
        <v/>
      </c>
    </row>
    <row r="13" spans="1:12" ht="37.5" customHeight="1" x14ac:dyDescent="0.2">
      <c r="A13">
        <v>8</v>
      </c>
      <c r="B13" s="9" t="e">
        <v>#VALUE!</v>
      </c>
      <c r="C13" s="49">
        <v>8</v>
      </c>
      <c r="D13" s="69" t="str">
        <f>IFERROR(VLOOKUP(B13,選挙人氏名!A:T,19,FALSE),"")</f>
        <v/>
      </c>
      <c r="E13" s="55" t="str">
        <f>IFERROR(VLOOKUP(B13,選挙人氏名!A:T,20,FALSE),"")</f>
        <v/>
      </c>
      <c r="F13" s="53" t="str">
        <f>IFERROR(VLOOKUP(B13,選挙人氏名!A:T,7,FALSE),"")</f>
        <v/>
      </c>
      <c r="G13" s="54" t="str">
        <f>IFERROR(VLOOKUP(B13,選挙人氏名!A:T,8,FALSE),"")</f>
        <v/>
      </c>
    </row>
    <row r="14" spans="1:12" ht="37.5" customHeight="1" x14ac:dyDescent="0.2">
      <c r="A14">
        <v>9</v>
      </c>
      <c r="B14" s="9" t="e">
        <v>#VALUE!</v>
      </c>
      <c r="C14" s="49">
        <v>9</v>
      </c>
      <c r="D14" s="69" t="str">
        <f>IFERROR(VLOOKUP(B14,選挙人氏名!A:T,19,FALSE),"")</f>
        <v/>
      </c>
      <c r="E14" s="55" t="str">
        <f>IFERROR(VLOOKUP(B14,選挙人氏名!A:T,20,FALSE),"")</f>
        <v/>
      </c>
      <c r="F14" s="53" t="str">
        <f>IFERROR(VLOOKUP(B14,選挙人氏名!A:T,7,FALSE),"")</f>
        <v/>
      </c>
      <c r="G14" s="54" t="str">
        <f>IFERROR(VLOOKUP(B14,選挙人氏名!A:T,8,FALSE),"")</f>
        <v/>
      </c>
    </row>
    <row r="15" spans="1:12" ht="37.5" customHeight="1" x14ac:dyDescent="0.2">
      <c r="A15">
        <v>10</v>
      </c>
      <c r="B15" s="9" t="e">
        <v>#VALUE!</v>
      </c>
      <c r="C15" s="49">
        <v>10</v>
      </c>
      <c r="D15" s="69" t="str">
        <f>IFERROR(VLOOKUP(B15,選挙人氏名!A:T,19,FALSE),"")</f>
        <v/>
      </c>
      <c r="E15" s="55" t="str">
        <f>IFERROR(VLOOKUP(B15,選挙人氏名!A:T,20,FALSE),"")</f>
        <v/>
      </c>
      <c r="F15" s="53" t="str">
        <f>IFERROR(VLOOKUP(B15,選挙人氏名!A:T,7,FALSE),"")</f>
        <v/>
      </c>
      <c r="G15" s="54" t="str">
        <f>IFERROR(VLOOKUP(B15,選挙人氏名!A:T,8,FALSE),"")</f>
        <v/>
      </c>
    </row>
    <row r="16" spans="1:12" ht="37.5" customHeight="1" x14ac:dyDescent="0.2">
      <c r="A16">
        <v>11</v>
      </c>
      <c r="B16" s="9" t="e">
        <v>#VALUE!</v>
      </c>
      <c r="C16" s="49">
        <v>11</v>
      </c>
      <c r="D16" s="69" t="str">
        <f>IFERROR(VLOOKUP(B16,選挙人氏名!A:T,19,FALSE),"")</f>
        <v/>
      </c>
      <c r="E16" s="55" t="str">
        <f>IFERROR(VLOOKUP(B16,選挙人氏名!A:T,20,FALSE),"")</f>
        <v/>
      </c>
      <c r="F16" s="53" t="str">
        <f>IFERROR(VLOOKUP(B16,選挙人氏名!A:T,7,FALSE),"")</f>
        <v/>
      </c>
      <c r="G16" s="54" t="str">
        <f>IFERROR(VLOOKUP(B16,選挙人氏名!A:T,8,FALSE),"")</f>
        <v/>
      </c>
    </row>
    <row r="17" spans="1:7" ht="37.5" customHeight="1" x14ac:dyDescent="0.2">
      <c r="A17">
        <v>12</v>
      </c>
      <c r="B17" s="9" t="e">
        <v>#VALUE!</v>
      </c>
      <c r="C17" s="49">
        <v>12</v>
      </c>
      <c r="D17" s="69" t="str">
        <f>IFERROR(VLOOKUP(B17,選挙人氏名!A:T,19,FALSE),"")</f>
        <v/>
      </c>
      <c r="E17" s="55" t="str">
        <f>IFERROR(VLOOKUP(B17,選挙人氏名!A:T,20,FALSE),"")</f>
        <v/>
      </c>
      <c r="F17" s="53" t="str">
        <f>IFERROR(VLOOKUP(B17,選挙人氏名!A:T,7,FALSE),"")</f>
        <v/>
      </c>
      <c r="G17" s="54" t="str">
        <f>IFERROR(VLOOKUP(B17,選挙人氏名!A:T,8,FALSE),"")</f>
        <v/>
      </c>
    </row>
    <row r="18" spans="1:7" ht="37.5" customHeight="1" x14ac:dyDescent="0.2">
      <c r="A18">
        <v>13</v>
      </c>
      <c r="B18" s="9" t="e">
        <v>#VALUE!</v>
      </c>
      <c r="C18" s="49">
        <v>13</v>
      </c>
      <c r="D18" s="69" t="str">
        <f>IFERROR(VLOOKUP(B18,選挙人氏名!A:T,19,FALSE),"")</f>
        <v/>
      </c>
      <c r="E18" s="55" t="str">
        <f>IFERROR(VLOOKUP(B18,選挙人氏名!A:T,20,FALSE),"")</f>
        <v/>
      </c>
      <c r="F18" s="53" t="str">
        <f>IFERROR(VLOOKUP(B18,選挙人氏名!A:T,7,FALSE),"")</f>
        <v/>
      </c>
      <c r="G18" s="54" t="str">
        <f>IFERROR(VLOOKUP(B18,選挙人氏名!A:T,8,FALSE),"")</f>
        <v/>
      </c>
    </row>
    <row r="19" spans="1:7" ht="37.5" customHeight="1" x14ac:dyDescent="0.2">
      <c r="A19">
        <v>14</v>
      </c>
      <c r="B19" s="9" t="e">
        <v>#VALUE!</v>
      </c>
      <c r="C19" s="49">
        <v>14</v>
      </c>
      <c r="D19" s="69" t="str">
        <f>IFERROR(VLOOKUP(B19,選挙人氏名!A:T,19,FALSE),"")</f>
        <v/>
      </c>
      <c r="E19" s="55" t="str">
        <f>IFERROR(VLOOKUP(B19,選挙人氏名!A:T,20,FALSE),"")</f>
        <v/>
      </c>
      <c r="F19" s="53" t="str">
        <f>IFERROR(VLOOKUP(B19,選挙人氏名!A:T,7,FALSE),"")</f>
        <v/>
      </c>
      <c r="G19" s="54" t="str">
        <f>IFERROR(VLOOKUP(B19,選挙人氏名!A:T,8,FALSE),"")</f>
        <v/>
      </c>
    </row>
    <row r="20" spans="1:7" ht="37.5" customHeight="1" x14ac:dyDescent="0.2">
      <c r="A20">
        <v>15</v>
      </c>
      <c r="B20" s="9" t="e">
        <v>#VALUE!</v>
      </c>
      <c r="C20" s="49">
        <v>15</v>
      </c>
      <c r="D20" s="69" t="str">
        <f>IFERROR(VLOOKUP(B20,選挙人氏名!A:T,19,FALSE),"")</f>
        <v/>
      </c>
      <c r="E20" s="55" t="str">
        <f>IFERROR(VLOOKUP(B20,選挙人氏名!A:T,20,FALSE),"")</f>
        <v/>
      </c>
      <c r="F20" s="53" t="str">
        <f>IFERROR(VLOOKUP(B20,選挙人氏名!A:T,7,FALSE),"")</f>
        <v/>
      </c>
      <c r="G20" s="54" t="str">
        <f>IFERROR(VLOOKUP(B20,選挙人氏名!A:T,8,FALSE),"")</f>
        <v/>
      </c>
    </row>
    <row r="21" spans="1:7" ht="37.5" customHeight="1" x14ac:dyDescent="0.2">
      <c r="A21">
        <v>16</v>
      </c>
      <c r="B21" s="9" t="e">
        <v>#VALUE!</v>
      </c>
      <c r="C21" s="49">
        <v>16</v>
      </c>
      <c r="D21" s="69" t="str">
        <f>IFERROR(VLOOKUP(B21,選挙人氏名!A:T,19,FALSE),"")</f>
        <v/>
      </c>
      <c r="E21" s="55" t="str">
        <f>IFERROR(VLOOKUP(B21,選挙人氏名!A:T,20,FALSE),"")</f>
        <v/>
      </c>
      <c r="F21" s="53" t="str">
        <f>IFERROR(VLOOKUP(B21,選挙人氏名!A:T,7,FALSE),"")</f>
        <v/>
      </c>
      <c r="G21" s="54" t="str">
        <f>IFERROR(VLOOKUP(B21,選挙人氏名!A:T,8,FALSE),"")</f>
        <v/>
      </c>
    </row>
    <row r="22" spans="1:7" ht="37.5" customHeight="1" x14ac:dyDescent="0.2">
      <c r="A22">
        <v>17</v>
      </c>
      <c r="B22" s="9" t="e">
        <v>#VALUE!</v>
      </c>
      <c r="C22" s="49">
        <v>17</v>
      </c>
      <c r="D22" s="69" t="str">
        <f>IFERROR(VLOOKUP(B22,選挙人氏名!A:T,19,FALSE),"")</f>
        <v/>
      </c>
      <c r="E22" s="55" t="str">
        <f>IFERROR(VLOOKUP(B22,選挙人氏名!A:T,20,FALSE),"")</f>
        <v/>
      </c>
      <c r="F22" s="53" t="str">
        <f>IFERROR(VLOOKUP(B22,選挙人氏名!A:T,7,FALSE),"")</f>
        <v/>
      </c>
      <c r="G22" s="54" t="str">
        <f>IFERROR(VLOOKUP(B22,選挙人氏名!A:T,8,FALSE),"")</f>
        <v/>
      </c>
    </row>
    <row r="23" spans="1:7" ht="37.5" customHeight="1" x14ac:dyDescent="0.2">
      <c r="A23">
        <v>18</v>
      </c>
      <c r="B23" s="9" t="e">
        <v>#VALUE!</v>
      </c>
      <c r="C23" s="49">
        <v>18</v>
      </c>
      <c r="D23" s="69" t="str">
        <f>IFERROR(VLOOKUP(B23,選挙人氏名!A:T,19,FALSE),"")</f>
        <v/>
      </c>
      <c r="E23" s="55" t="str">
        <f>IFERROR(VLOOKUP(B23,選挙人氏名!A:T,20,FALSE),"")</f>
        <v/>
      </c>
      <c r="F23" s="53" t="str">
        <f>IFERROR(VLOOKUP(B23,選挙人氏名!A:T,7,FALSE),"")</f>
        <v/>
      </c>
      <c r="G23" s="54" t="str">
        <f>IFERROR(VLOOKUP(B23,選挙人氏名!A:T,8,FALSE),"")</f>
        <v/>
      </c>
    </row>
    <row r="24" spans="1:7" ht="37.5" customHeight="1" x14ac:dyDescent="0.2">
      <c r="A24">
        <v>19</v>
      </c>
      <c r="B24" s="9" t="e">
        <v>#VALUE!</v>
      </c>
      <c r="C24" s="49">
        <v>19</v>
      </c>
      <c r="D24" s="69" t="str">
        <f>IFERROR(VLOOKUP(B24,選挙人氏名!A:T,19,FALSE),"")</f>
        <v/>
      </c>
      <c r="E24" s="55" t="str">
        <f>IFERROR(VLOOKUP(B24,選挙人氏名!A:T,20,FALSE),"")</f>
        <v/>
      </c>
      <c r="F24" s="53" t="str">
        <f>IFERROR(VLOOKUP(B24,選挙人氏名!A:T,7,FALSE),"")</f>
        <v/>
      </c>
      <c r="G24" s="54" t="str">
        <f>IFERROR(VLOOKUP(B24,選挙人氏名!A:T,8,FALSE),"")</f>
        <v/>
      </c>
    </row>
    <row r="25" spans="1:7" ht="37.5" customHeight="1" x14ac:dyDescent="0.2">
      <c r="A25">
        <v>20</v>
      </c>
      <c r="B25" s="9" t="e">
        <v>#VALUE!</v>
      </c>
      <c r="C25" s="49">
        <v>20</v>
      </c>
      <c r="D25" s="69" t="str">
        <f>IFERROR(VLOOKUP(B25,選挙人氏名!A:T,19,FALSE),"")</f>
        <v/>
      </c>
      <c r="E25" s="55" t="str">
        <f>IFERROR(VLOOKUP(B25,選挙人氏名!A:T,20,FALSE),"")</f>
        <v/>
      </c>
      <c r="F25" s="53" t="str">
        <f>IFERROR(VLOOKUP(B25,選挙人氏名!A:T,7,FALSE),"")</f>
        <v/>
      </c>
      <c r="G25" s="54" t="str">
        <f>IFERROR(VLOOKUP(B25,選挙人氏名!A:T,8,FALSE),"")</f>
        <v/>
      </c>
    </row>
    <row r="26" spans="1:7" ht="37.5" customHeight="1" x14ac:dyDescent="0.2">
      <c r="A26">
        <v>21</v>
      </c>
      <c r="B26" s="9" t="e">
        <v>#VALUE!</v>
      </c>
      <c r="C26" s="49">
        <v>21</v>
      </c>
      <c r="D26" s="69" t="str">
        <f>IFERROR(VLOOKUP(B26,選挙人氏名!A:T,19,FALSE),"")</f>
        <v/>
      </c>
      <c r="E26" s="55" t="str">
        <f>IFERROR(VLOOKUP(B26,選挙人氏名!A:T,20,FALSE),"")</f>
        <v/>
      </c>
      <c r="F26" s="53" t="str">
        <f>IFERROR(VLOOKUP(B26,選挙人氏名!A:T,7,FALSE),"")</f>
        <v/>
      </c>
      <c r="G26" s="54" t="str">
        <f>IFERROR(VLOOKUP(B26,選挙人氏名!A:T,8,FALSE),"")</f>
        <v/>
      </c>
    </row>
    <row r="27" spans="1:7" ht="37.5" customHeight="1" x14ac:dyDescent="0.2">
      <c r="A27">
        <v>22</v>
      </c>
      <c r="B27" s="9" t="e">
        <v>#VALUE!</v>
      </c>
      <c r="C27" s="49">
        <v>22</v>
      </c>
      <c r="D27" s="69" t="str">
        <f>IFERROR(VLOOKUP(B27,選挙人氏名!A:T,19,FALSE),"")</f>
        <v/>
      </c>
      <c r="E27" s="55" t="str">
        <f>IFERROR(VLOOKUP(B27,選挙人氏名!A:T,20,FALSE),"")</f>
        <v/>
      </c>
      <c r="F27" s="53" t="str">
        <f>IFERROR(VLOOKUP(B27,選挙人氏名!A:T,7,FALSE),"")</f>
        <v/>
      </c>
      <c r="G27" s="54" t="str">
        <f>IFERROR(VLOOKUP(B27,選挙人氏名!A:T,8,FALSE),"")</f>
        <v/>
      </c>
    </row>
    <row r="28" spans="1:7" ht="37.5" customHeight="1" x14ac:dyDescent="0.2">
      <c r="A28">
        <v>23</v>
      </c>
      <c r="B28" s="9" t="e">
        <v>#VALUE!</v>
      </c>
      <c r="C28" s="49">
        <v>23</v>
      </c>
      <c r="D28" s="69" t="str">
        <f>IFERROR(VLOOKUP(B28,選挙人氏名!A:T,19,FALSE),"")</f>
        <v/>
      </c>
      <c r="E28" s="55" t="str">
        <f>IFERROR(VLOOKUP(B28,選挙人氏名!A:T,20,FALSE),"")</f>
        <v/>
      </c>
      <c r="F28" s="53" t="str">
        <f>IFERROR(VLOOKUP(B28,選挙人氏名!A:T,7,FALSE),"")</f>
        <v/>
      </c>
      <c r="G28" s="54" t="str">
        <f>IFERROR(VLOOKUP(B28,選挙人氏名!A:T,8,FALSE),"")</f>
        <v/>
      </c>
    </row>
    <row r="29" spans="1:7" ht="37.5" customHeight="1" x14ac:dyDescent="0.2">
      <c r="A29">
        <v>24</v>
      </c>
      <c r="B29" s="9" t="e">
        <v>#VALUE!</v>
      </c>
      <c r="C29" s="49">
        <v>24</v>
      </c>
      <c r="D29" s="69" t="str">
        <f>IFERROR(VLOOKUP(B29,選挙人氏名!A:T,19,FALSE),"")</f>
        <v/>
      </c>
      <c r="E29" s="55" t="str">
        <f>IFERROR(VLOOKUP(B29,選挙人氏名!A:T,20,FALSE),"")</f>
        <v/>
      </c>
      <c r="F29" s="53" t="str">
        <f>IFERROR(VLOOKUP(B29,選挙人氏名!A:T,7,FALSE),"")</f>
        <v/>
      </c>
      <c r="G29" s="54" t="str">
        <f>IFERROR(VLOOKUP(B29,選挙人氏名!A:T,8,FALSE),"")</f>
        <v/>
      </c>
    </row>
    <row r="30" spans="1:7" ht="37.5" customHeight="1" x14ac:dyDescent="0.2">
      <c r="A30">
        <v>25</v>
      </c>
      <c r="B30" s="9" t="e">
        <v>#VALUE!</v>
      </c>
      <c r="C30" s="49">
        <v>25</v>
      </c>
      <c r="D30" s="69" t="str">
        <f>IFERROR(VLOOKUP(B30,選挙人氏名!A:T,19,FALSE),"")</f>
        <v/>
      </c>
      <c r="E30" s="55" t="str">
        <f>IFERROR(VLOOKUP(B30,選挙人氏名!A:T,20,FALSE),"")</f>
        <v/>
      </c>
      <c r="F30" s="53" t="str">
        <f>IFERROR(VLOOKUP(B30,選挙人氏名!A:T,7,FALSE),"")</f>
        <v/>
      </c>
      <c r="G30" s="54" t="str">
        <f>IFERROR(VLOOKUP(B30,選挙人氏名!A:T,8,FALSE),"")</f>
        <v/>
      </c>
    </row>
    <row r="31" spans="1:7" ht="37.5" customHeight="1" x14ac:dyDescent="0.2">
      <c r="A31">
        <v>26</v>
      </c>
      <c r="B31" s="9" t="e">
        <v>#VALUE!</v>
      </c>
      <c r="C31" s="49">
        <v>26</v>
      </c>
      <c r="D31" s="69" t="str">
        <f>IFERROR(VLOOKUP(B31,選挙人氏名!A:T,19,FALSE),"")</f>
        <v/>
      </c>
      <c r="E31" s="55" t="str">
        <f>IFERROR(VLOOKUP(B31,選挙人氏名!A:T,20,FALSE),"")</f>
        <v/>
      </c>
      <c r="F31" s="53" t="str">
        <f>IFERROR(VLOOKUP(B31,選挙人氏名!A:T,7,FALSE),"")</f>
        <v/>
      </c>
      <c r="G31" s="54" t="str">
        <f>IFERROR(VLOOKUP(B31,選挙人氏名!A:T,8,FALSE),"")</f>
        <v/>
      </c>
    </row>
    <row r="32" spans="1:7" ht="37.5" customHeight="1" x14ac:dyDescent="0.2">
      <c r="A32">
        <v>27</v>
      </c>
      <c r="B32" s="9" t="e">
        <v>#VALUE!</v>
      </c>
      <c r="C32" s="49">
        <v>27</v>
      </c>
      <c r="D32" s="69" t="str">
        <f>IFERROR(VLOOKUP(B32,選挙人氏名!A:T,19,FALSE),"")</f>
        <v/>
      </c>
      <c r="E32" s="55" t="str">
        <f>IFERROR(VLOOKUP(B32,選挙人氏名!A:T,20,FALSE),"")</f>
        <v/>
      </c>
      <c r="F32" s="53" t="str">
        <f>IFERROR(VLOOKUP(B32,選挙人氏名!A:T,7,FALSE),"")</f>
        <v/>
      </c>
      <c r="G32" s="54" t="str">
        <f>IFERROR(VLOOKUP(B32,選挙人氏名!A:T,8,FALSE),"")</f>
        <v/>
      </c>
    </row>
    <row r="33" spans="1:7" ht="37.5" customHeight="1" x14ac:dyDescent="0.2">
      <c r="A33">
        <v>28</v>
      </c>
      <c r="B33" s="9" t="e">
        <v>#VALUE!</v>
      </c>
      <c r="C33" s="49">
        <v>28</v>
      </c>
      <c r="D33" s="69" t="str">
        <f>IFERROR(VLOOKUP(B33,選挙人氏名!A:T,19,FALSE),"")</f>
        <v/>
      </c>
      <c r="E33" s="55" t="str">
        <f>IFERROR(VLOOKUP(B33,選挙人氏名!A:T,20,FALSE),"")</f>
        <v/>
      </c>
      <c r="F33" s="53" t="str">
        <f>IFERROR(VLOOKUP(B33,選挙人氏名!A:T,7,FALSE),"")</f>
        <v/>
      </c>
      <c r="G33" s="54" t="str">
        <f>IFERROR(VLOOKUP(B33,選挙人氏名!A:T,8,FALSE),"")</f>
        <v/>
      </c>
    </row>
    <row r="34" spans="1:7" ht="37.5" customHeight="1" x14ac:dyDescent="0.2">
      <c r="A34">
        <v>29</v>
      </c>
      <c r="B34" s="9" t="e">
        <v>#VALUE!</v>
      </c>
      <c r="C34" s="49">
        <v>29</v>
      </c>
      <c r="D34" s="69" t="str">
        <f>IFERROR(VLOOKUP(B34,選挙人氏名!A:T,19,FALSE),"")</f>
        <v/>
      </c>
      <c r="E34" s="55" t="str">
        <f>IFERROR(VLOOKUP(B34,選挙人氏名!A:T,20,FALSE),"")</f>
        <v/>
      </c>
      <c r="F34" s="53" t="str">
        <f>IFERROR(VLOOKUP(B34,選挙人氏名!A:T,7,FALSE),"")</f>
        <v/>
      </c>
      <c r="G34" s="54" t="str">
        <f>IFERROR(VLOOKUP(B34,選挙人氏名!A:T,8,FALSE),"")</f>
        <v/>
      </c>
    </row>
    <row r="35" spans="1:7" ht="37.5" customHeight="1" x14ac:dyDescent="0.2">
      <c r="A35">
        <v>30</v>
      </c>
      <c r="B35" s="9" t="e">
        <v>#VALUE!</v>
      </c>
      <c r="C35" s="49">
        <v>30</v>
      </c>
      <c r="D35" s="69" t="str">
        <f>IFERROR(VLOOKUP(B35,選挙人氏名!A:T,19,FALSE),"")</f>
        <v/>
      </c>
      <c r="E35" s="55" t="str">
        <f>IFERROR(VLOOKUP(B35,選挙人氏名!A:T,20,FALSE),"")</f>
        <v/>
      </c>
      <c r="F35" s="53" t="str">
        <f>IFERROR(VLOOKUP(B35,選挙人氏名!A:T,7,FALSE),"")</f>
        <v/>
      </c>
      <c r="G35" s="54" t="str">
        <f>IFERROR(VLOOKUP(B35,選挙人氏名!A:T,8,FALSE),"")</f>
        <v/>
      </c>
    </row>
    <row r="36" spans="1:7" ht="20.25" customHeight="1" x14ac:dyDescent="0.2">
      <c r="B36" s="9"/>
      <c r="C36" s="71"/>
      <c r="D36" s="72"/>
      <c r="E36" s="73"/>
      <c r="F36" s="74"/>
      <c r="G36" s="75"/>
    </row>
    <row r="37" spans="1:7" ht="38.25" customHeight="1" x14ac:dyDescent="0.2">
      <c r="C37" s="76" t="s">
        <v>124</v>
      </c>
      <c r="D37" s="77" t="s">
        <v>125</v>
      </c>
      <c r="E37" s="77"/>
      <c r="F37" s="77"/>
      <c r="G37" s="77"/>
    </row>
    <row r="38" spans="1:7" ht="37.5" customHeight="1" x14ac:dyDescent="0.2"/>
    <row r="39" spans="1:7" ht="37.5" customHeight="1" x14ac:dyDescent="0.2"/>
    <row r="40" spans="1:7" ht="37.5" customHeight="1" x14ac:dyDescent="0.2"/>
    <row r="41" spans="1:7" ht="37.5" customHeight="1" x14ac:dyDescent="0.2"/>
    <row r="42" spans="1:7" ht="37.5" customHeight="1" x14ac:dyDescent="0.2"/>
    <row r="43" spans="1:7" ht="37.5" customHeight="1" x14ac:dyDescent="0.2"/>
    <row r="44" spans="1:7" ht="37.5" customHeight="1" x14ac:dyDescent="0.2"/>
    <row r="45" spans="1:7" ht="37.5" customHeight="1" x14ac:dyDescent="0.2"/>
    <row r="46" spans="1:7" ht="37.5" customHeight="1" x14ac:dyDescent="0.2"/>
    <row r="47" spans="1:7" ht="37.5" customHeight="1" x14ac:dyDescent="0.2"/>
    <row r="48" spans="1:7" ht="37.5" customHeight="1" x14ac:dyDescent="0.2"/>
    <row r="49" ht="37.5" customHeight="1" x14ac:dyDescent="0.2"/>
    <row r="50" ht="37.5" customHeight="1" x14ac:dyDescent="0.2"/>
    <row r="51" ht="37.5" customHeight="1" x14ac:dyDescent="0.2"/>
    <row r="52" ht="37.5" customHeight="1" x14ac:dyDescent="0.2"/>
    <row r="53" ht="37.5" customHeight="1" x14ac:dyDescent="0.2"/>
    <row r="54" ht="37.5" customHeight="1" x14ac:dyDescent="0.2"/>
    <row r="55" ht="37.5" customHeight="1" x14ac:dyDescent="0.2"/>
    <row r="56" ht="37.5" customHeight="1" x14ac:dyDescent="0.2"/>
    <row r="57" ht="37.5" customHeight="1" x14ac:dyDescent="0.2"/>
    <row r="58" ht="37.5" customHeight="1" x14ac:dyDescent="0.2"/>
    <row r="59" ht="37.5" customHeight="1" x14ac:dyDescent="0.2"/>
    <row r="60" ht="37.5" customHeight="1" x14ac:dyDescent="0.2"/>
    <row r="61" ht="37.5" customHeight="1" x14ac:dyDescent="0.2"/>
    <row r="62" ht="37.5" customHeight="1" x14ac:dyDescent="0.2"/>
    <row r="63" ht="37.5" customHeight="1" x14ac:dyDescent="0.2"/>
    <row r="64" ht="37.5" customHeight="1" x14ac:dyDescent="0.2"/>
    <row r="65" ht="37.5" customHeight="1" x14ac:dyDescent="0.2"/>
    <row r="66" ht="37.5" customHeight="1" x14ac:dyDescent="0.2"/>
    <row r="67" ht="37.5" customHeight="1" x14ac:dyDescent="0.2"/>
    <row r="68" ht="37.5" customHeight="1" x14ac:dyDescent="0.2"/>
    <row r="69" ht="37.5" customHeight="1" x14ac:dyDescent="0.2"/>
    <row r="70" ht="37.5" customHeight="1" x14ac:dyDescent="0.2"/>
    <row r="71" ht="37.5" customHeight="1" x14ac:dyDescent="0.2"/>
    <row r="72" ht="37.5" customHeight="1" x14ac:dyDescent="0.2"/>
  </sheetData>
  <sheetProtection algorithmName="SHA-512" hashValue="eVHzpvLCBjCI/X+JaRoLEYfzwDPBPR5Nx+d/XPXqU4kdfFdw+4WGJDRWB2iD9gg2ypbZrqq7dJMD9RcxpjnumA==" saltValue="brKo5m6chcIRmujkGnqKGg==" spinCount="100000" sheet="1" objects="1" scenarios="1" selectLockedCells="1"/>
  <mergeCells count="1">
    <mergeCell ref="E3:G3"/>
  </mergeCells>
  <phoneticPr fontId="1"/>
  <pageMargins left="0.70866141732283472" right="0.4" top="0.59055118110236227" bottom="0.39370078740157483" header="0.31496062992125984" footer="0.31496062992125984"/>
  <pageSetup paperSize="9" scale="88" fitToHeight="0" orientation="portrait" r:id="rId1"/>
  <rowBreaks count="1" manualBreakCount="1">
    <brk id="25" min="2"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A1:Y40"/>
  <sheetViews>
    <sheetView zoomScale="60" zoomScaleNormal="60" workbookViewId="0">
      <selection activeCell="D1" sqref="D1"/>
    </sheetView>
  </sheetViews>
  <sheetFormatPr defaultRowHeight="13.2" x14ac:dyDescent="0.2"/>
  <cols>
    <col min="1" max="1" width="1.88671875" customWidth="1"/>
    <col min="2" max="2" width="14" customWidth="1"/>
    <col min="3" max="3" width="19" customWidth="1"/>
    <col min="4" max="4" width="13.21875" customWidth="1"/>
    <col min="6" max="6" width="19.6640625" customWidth="1"/>
    <col min="7" max="7" width="7.6640625" customWidth="1"/>
    <col min="8" max="8" width="22.6640625" customWidth="1"/>
    <col min="9" max="9" width="1.88671875" customWidth="1"/>
    <col min="10" max="10" width="3.88671875" customWidth="1"/>
  </cols>
  <sheetData>
    <row r="1" spans="1:25" ht="39" customHeight="1" thickBot="1" x14ac:dyDescent="0.25">
      <c r="A1" s="311" t="s">
        <v>131</v>
      </c>
      <c r="B1" s="312"/>
      <c r="C1" s="79" t="s">
        <v>132</v>
      </c>
      <c r="D1" s="142"/>
      <c r="E1" s="93" t="s">
        <v>140</v>
      </c>
      <c r="F1" s="84"/>
      <c r="G1" s="84"/>
      <c r="H1" s="84"/>
      <c r="I1" s="84"/>
      <c r="J1" s="84"/>
      <c r="K1" s="87"/>
      <c r="L1" s="87"/>
      <c r="M1" s="87"/>
      <c r="N1" s="87"/>
      <c r="O1" s="87"/>
      <c r="P1" s="87"/>
      <c r="Q1" s="87"/>
      <c r="R1" s="87"/>
      <c r="S1" s="87"/>
      <c r="T1" s="87"/>
      <c r="U1" s="87"/>
      <c r="V1" s="87"/>
      <c r="W1" s="87"/>
      <c r="X1" s="87"/>
      <c r="Y1" s="87"/>
    </row>
    <row r="2" spans="1:25" ht="19.5" customHeight="1" x14ac:dyDescent="0.2">
      <c r="A2" s="84"/>
      <c r="B2" s="85"/>
      <c r="C2" s="84"/>
      <c r="D2" s="86"/>
      <c r="E2" s="86"/>
      <c r="F2" s="86"/>
      <c r="G2" s="84"/>
      <c r="H2" s="84"/>
      <c r="I2" s="84"/>
      <c r="J2" s="84"/>
      <c r="K2" s="87"/>
      <c r="L2" s="87"/>
      <c r="M2" s="87"/>
      <c r="N2" s="87"/>
      <c r="O2" s="87"/>
      <c r="P2" s="87"/>
      <c r="Q2" s="87"/>
      <c r="R2" s="87"/>
      <c r="S2" s="87"/>
      <c r="T2" s="87"/>
      <c r="U2" s="87"/>
      <c r="V2" s="87"/>
      <c r="W2" s="87"/>
      <c r="X2" s="87"/>
      <c r="Y2" s="87"/>
    </row>
    <row r="3" spans="1:25" ht="19.5" customHeight="1" x14ac:dyDescent="0.2">
      <c r="A3" s="22"/>
      <c r="B3" s="68"/>
      <c r="C3" s="21"/>
      <c r="D3" s="80"/>
      <c r="E3" s="80"/>
      <c r="F3" s="313" t="e">
        <f>VLOOKUP(D1,選挙人氏名!A:X,12,FALSE)</f>
        <v>#N/A</v>
      </c>
      <c r="G3" s="313"/>
      <c r="H3" s="313"/>
      <c r="I3" s="88"/>
      <c r="J3" s="84"/>
      <c r="K3" s="87"/>
      <c r="L3" s="87"/>
      <c r="M3" s="87"/>
      <c r="N3" s="87"/>
      <c r="O3" s="87"/>
      <c r="P3" s="87"/>
      <c r="Q3" s="87"/>
      <c r="R3" s="87"/>
      <c r="S3" s="87"/>
      <c r="T3" s="87"/>
      <c r="U3" s="87"/>
      <c r="V3" s="87"/>
      <c r="W3" s="87"/>
      <c r="X3" s="87"/>
      <c r="Y3" s="87"/>
    </row>
    <row r="4" spans="1:25" ht="58.5" customHeight="1" x14ac:dyDescent="0.2">
      <c r="A4" s="22"/>
      <c r="B4" s="68"/>
      <c r="C4" s="21"/>
      <c r="D4" s="80"/>
      <c r="E4" s="80"/>
      <c r="F4" s="80"/>
      <c r="G4" s="21"/>
      <c r="H4" s="21"/>
      <c r="I4" s="21"/>
      <c r="J4" s="84"/>
      <c r="K4" s="87"/>
      <c r="L4" s="87"/>
      <c r="M4" s="87"/>
      <c r="N4" s="87"/>
      <c r="O4" s="87"/>
      <c r="P4" s="87"/>
      <c r="Q4" s="87"/>
      <c r="R4" s="87"/>
      <c r="S4" s="87"/>
      <c r="T4" s="87"/>
      <c r="U4" s="87"/>
      <c r="V4" s="87"/>
      <c r="W4" s="87"/>
      <c r="X4" s="87"/>
      <c r="Y4" s="87"/>
    </row>
    <row r="5" spans="1:25" ht="22.5" customHeight="1" x14ac:dyDescent="0.2">
      <c r="A5" s="22"/>
      <c r="B5" s="152" t="e">
        <f>VLOOKUP(D1,選挙人氏名!A:X,2,FALSE)</f>
        <v>#N/A</v>
      </c>
      <c r="C5" s="21" t="s">
        <v>92</v>
      </c>
      <c r="D5" s="80"/>
      <c r="E5" s="80"/>
      <c r="F5" s="80"/>
      <c r="G5" s="21"/>
      <c r="H5" s="21"/>
      <c r="I5" s="21"/>
      <c r="J5" s="84"/>
      <c r="K5" s="87"/>
      <c r="L5" s="87"/>
      <c r="M5" s="87"/>
      <c r="N5" s="87"/>
      <c r="O5" s="87"/>
      <c r="P5" s="87"/>
      <c r="Q5" s="87"/>
      <c r="R5" s="87"/>
      <c r="S5" s="87"/>
      <c r="T5" s="87"/>
      <c r="U5" s="87"/>
      <c r="V5" s="87"/>
      <c r="W5" s="87"/>
      <c r="X5" s="87"/>
      <c r="Y5" s="87"/>
    </row>
    <row r="6" spans="1:25" ht="57.75" customHeight="1" x14ac:dyDescent="0.2">
      <c r="A6" s="22"/>
      <c r="B6" s="68"/>
      <c r="C6" s="21"/>
      <c r="D6" s="80"/>
      <c r="E6" s="80"/>
      <c r="F6" s="80"/>
      <c r="G6" s="21"/>
      <c r="H6" s="21"/>
      <c r="I6" s="21"/>
      <c r="J6" s="84"/>
      <c r="K6" s="87"/>
      <c r="L6" s="87"/>
      <c r="M6" s="87"/>
      <c r="N6" s="87"/>
      <c r="O6" s="87"/>
      <c r="P6" s="87"/>
      <c r="Q6" s="87"/>
      <c r="R6" s="87"/>
      <c r="S6" s="87"/>
      <c r="T6" s="87"/>
      <c r="U6" s="87"/>
      <c r="V6" s="87"/>
      <c r="W6" s="87"/>
      <c r="X6" s="87"/>
      <c r="Y6" s="87"/>
    </row>
    <row r="7" spans="1:25" ht="28.5" customHeight="1" x14ac:dyDescent="0.2">
      <c r="A7" s="22"/>
      <c r="B7" s="68"/>
      <c r="C7" s="21"/>
      <c r="D7" s="314" t="s">
        <v>133</v>
      </c>
      <c r="E7" s="314"/>
      <c r="F7" s="289">
        <f>基本項目!D9</f>
        <v>0</v>
      </c>
      <c r="G7" s="289"/>
      <c r="H7" s="289"/>
      <c r="I7" s="33"/>
      <c r="J7" s="84"/>
      <c r="K7" s="87"/>
      <c r="L7" s="87"/>
      <c r="M7" s="87"/>
      <c r="N7" s="87"/>
      <c r="O7" s="87"/>
      <c r="P7" s="87"/>
      <c r="Q7" s="87"/>
      <c r="R7" s="87"/>
      <c r="S7" s="87"/>
      <c r="T7" s="87"/>
      <c r="U7" s="87"/>
      <c r="V7" s="87"/>
      <c r="W7" s="87"/>
      <c r="X7" s="87"/>
      <c r="Y7" s="87"/>
    </row>
    <row r="8" spans="1:25" ht="15" customHeight="1" x14ac:dyDescent="0.2">
      <c r="A8" s="22"/>
      <c r="B8" s="68"/>
      <c r="C8" s="21"/>
      <c r="D8" s="81"/>
      <c r="E8" s="81"/>
      <c r="F8" s="31"/>
      <c r="G8" s="21"/>
      <c r="H8" s="21"/>
      <c r="I8" s="21"/>
      <c r="J8" s="84"/>
      <c r="K8" s="87"/>
      <c r="L8" s="87"/>
      <c r="M8" s="87"/>
      <c r="N8" s="87"/>
      <c r="O8" s="87"/>
      <c r="P8" s="87"/>
      <c r="Q8" s="87"/>
      <c r="R8" s="87"/>
      <c r="S8" s="87"/>
      <c r="T8" s="87"/>
      <c r="U8" s="87"/>
      <c r="V8" s="87"/>
      <c r="W8" s="87"/>
      <c r="X8" s="87"/>
      <c r="Y8" s="87"/>
    </row>
    <row r="9" spans="1:25" ht="60.6" customHeight="1" x14ac:dyDescent="0.2">
      <c r="A9" s="22"/>
      <c r="B9" s="21"/>
      <c r="C9" s="21"/>
      <c r="D9" s="314" t="s">
        <v>12</v>
      </c>
      <c r="E9" s="314"/>
      <c r="F9" s="320">
        <f>基本項目!D10</f>
        <v>0</v>
      </c>
      <c r="G9" s="320"/>
      <c r="H9" s="320"/>
      <c r="I9" s="31"/>
      <c r="J9" s="84"/>
      <c r="K9" s="87"/>
      <c r="L9" s="87"/>
      <c r="M9" s="87"/>
      <c r="N9" s="87"/>
      <c r="O9" s="87"/>
      <c r="P9" s="87"/>
      <c r="Q9" s="87"/>
      <c r="R9" s="87"/>
      <c r="S9" s="87"/>
      <c r="T9" s="87"/>
      <c r="U9" s="87"/>
      <c r="V9" s="87"/>
      <c r="W9" s="87"/>
      <c r="X9" s="87"/>
      <c r="Y9" s="87"/>
    </row>
    <row r="10" spans="1:25" ht="13.5" customHeight="1" x14ac:dyDescent="0.2">
      <c r="A10" s="22"/>
      <c r="B10" s="21"/>
      <c r="C10" s="21"/>
      <c r="D10" s="81"/>
      <c r="E10" s="81"/>
      <c r="F10" s="33"/>
      <c r="G10" s="83"/>
      <c r="H10" s="21"/>
      <c r="I10" s="21"/>
      <c r="J10" s="84"/>
      <c r="K10" s="87"/>
      <c r="L10" s="87"/>
      <c r="M10" s="87"/>
      <c r="N10" s="87"/>
      <c r="O10" s="87"/>
      <c r="P10" s="87"/>
      <c r="Q10" s="87"/>
      <c r="R10" s="87"/>
      <c r="S10" s="87"/>
      <c r="T10" s="87"/>
      <c r="U10" s="87"/>
      <c r="V10" s="87"/>
      <c r="W10" s="87"/>
      <c r="X10" s="87"/>
      <c r="Y10" s="87"/>
    </row>
    <row r="11" spans="1:25" ht="14.4" x14ac:dyDescent="0.2">
      <c r="A11" s="22"/>
      <c r="B11" s="21"/>
      <c r="C11" s="21"/>
      <c r="D11" s="315" t="s">
        <v>134</v>
      </c>
      <c r="E11" s="316"/>
      <c r="F11" s="289"/>
      <c r="G11" s="289"/>
      <c r="H11" s="289"/>
      <c r="I11" s="33"/>
      <c r="J11" s="84"/>
      <c r="K11" s="87"/>
      <c r="L11" s="87"/>
      <c r="M11" s="87"/>
      <c r="N11" s="87"/>
      <c r="O11" s="87"/>
      <c r="P11" s="87"/>
      <c r="Q11" s="87"/>
      <c r="R11" s="87"/>
      <c r="S11" s="87"/>
      <c r="T11" s="87"/>
      <c r="U11" s="87"/>
      <c r="V11" s="87"/>
      <c r="W11" s="87"/>
      <c r="X11" s="87"/>
      <c r="Y11" s="87"/>
    </row>
    <row r="12" spans="1:25" ht="21" customHeight="1" x14ac:dyDescent="0.2">
      <c r="A12" s="22"/>
      <c r="B12" s="21"/>
      <c r="C12" s="21"/>
      <c r="D12" s="314" t="s">
        <v>135</v>
      </c>
      <c r="E12" s="314"/>
      <c r="F12" s="289" t="str">
        <f>CONCATENATE(基本項目!D11,"　",基本項目!D12)</f>
        <v>　</v>
      </c>
      <c r="G12" s="289"/>
      <c r="H12" s="289"/>
      <c r="I12" s="33"/>
      <c r="J12" s="84"/>
      <c r="K12" s="87"/>
      <c r="L12" s="87"/>
      <c r="M12" s="87"/>
      <c r="N12" s="87"/>
      <c r="O12" s="87"/>
      <c r="P12" s="87"/>
      <c r="Q12" s="87"/>
      <c r="R12" s="87"/>
      <c r="S12" s="87"/>
      <c r="T12" s="87"/>
      <c r="U12" s="87"/>
      <c r="V12" s="87"/>
      <c r="W12" s="87"/>
      <c r="X12" s="87"/>
      <c r="Y12" s="87"/>
    </row>
    <row r="13" spans="1:25" ht="43.5" customHeight="1" x14ac:dyDescent="0.2">
      <c r="A13" s="22"/>
      <c r="B13" s="22"/>
      <c r="C13" s="22"/>
      <c r="D13" s="24"/>
      <c r="E13" s="24"/>
      <c r="F13" s="22"/>
      <c r="G13" s="22"/>
      <c r="H13" s="22"/>
      <c r="I13" s="22"/>
      <c r="J13" s="84"/>
      <c r="K13" s="87"/>
      <c r="L13" s="87"/>
      <c r="M13" s="87"/>
      <c r="N13" s="87"/>
      <c r="O13" s="87"/>
      <c r="P13" s="87"/>
      <c r="Q13" s="87"/>
      <c r="R13" s="87"/>
      <c r="S13" s="87"/>
      <c r="T13" s="87"/>
      <c r="U13" s="87"/>
      <c r="V13" s="87"/>
      <c r="W13" s="87"/>
      <c r="X13" s="87"/>
      <c r="Y13" s="87"/>
    </row>
    <row r="14" spans="1:25" ht="57" customHeight="1" x14ac:dyDescent="0.2">
      <c r="A14" s="22"/>
      <c r="B14" s="274" t="str">
        <f>CONCATENATE("　",基本項目!D4,"執行の")</f>
        <v>　令和７年９月２１日執行の</v>
      </c>
      <c r="C14" s="274"/>
      <c r="D14" s="274" t="str">
        <f>基本項目!D5</f>
        <v>総社市議会議員選挙</v>
      </c>
      <c r="E14" s="274"/>
      <c r="F14" s="274"/>
      <c r="G14" s="274"/>
      <c r="H14" s="25" t="s">
        <v>126</v>
      </c>
      <c r="I14" s="25"/>
      <c r="J14" s="84"/>
      <c r="K14" s="87"/>
      <c r="L14" s="87"/>
      <c r="M14" s="87"/>
      <c r="N14" s="87"/>
      <c r="O14" s="87"/>
      <c r="P14" s="87"/>
      <c r="Q14" s="87"/>
      <c r="R14" s="87"/>
      <c r="S14" s="87"/>
      <c r="T14" s="87"/>
      <c r="U14" s="87"/>
      <c r="V14" s="87"/>
      <c r="W14" s="87"/>
      <c r="X14" s="87"/>
      <c r="Y14" s="87"/>
    </row>
    <row r="15" spans="1:25" ht="22.5" customHeight="1" x14ac:dyDescent="0.2">
      <c r="A15" s="22"/>
      <c r="B15" s="273" t="s">
        <v>127</v>
      </c>
      <c r="C15" s="273"/>
      <c r="D15" s="273"/>
      <c r="E15" s="273"/>
      <c r="F15" s="273"/>
      <c r="G15" s="273"/>
      <c r="H15" s="273"/>
      <c r="I15" s="26"/>
      <c r="J15" s="84"/>
      <c r="K15" s="87"/>
      <c r="L15" s="87"/>
      <c r="M15" s="87"/>
      <c r="N15" s="87"/>
      <c r="O15" s="87"/>
      <c r="P15" s="87"/>
      <c r="Q15" s="87"/>
      <c r="R15" s="87"/>
      <c r="S15" s="87"/>
      <c r="T15" s="87"/>
      <c r="U15" s="87"/>
      <c r="V15" s="87"/>
      <c r="W15" s="87"/>
      <c r="X15" s="87"/>
      <c r="Y15" s="87"/>
    </row>
    <row r="16" spans="1:25" ht="37.5" customHeight="1" thickBot="1" x14ac:dyDescent="0.25">
      <c r="A16" s="22"/>
      <c r="B16" s="22"/>
      <c r="C16" s="22"/>
      <c r="D16" s="22"/>
      <c r="E16" s="22"/>
      <c r="F16" s="22"/>
      <c r="G16" s="22"/>
      <c r="H16" s="22"/>
      <c r="I16" s="22"/>
      <c r="J16" s="84"/>
      <c r="K16" s="87"/>
      <c r="L16" s="87"/>
      <c r="M16" s="87"/>
      <c r="N16" s="87"/>
      <c r="O16" s="87"/>
      <c r="P16" s="87"/>
      <c r="Q16" s="87"/>
      <c r="R16" s="87"/>
      <c r="S16" s="87"/>
      <c r="T16" s="87"/>
      <c r="U16" s="87"/>
      <c r="V16" s="87"/>
      <c r="W16" s="87"/>
      <c r="X16" s="87"/>
      <c r="Y16" s="87"/>
    </row>
    <row r="17" spans="1:25" ht="30" customHeight="1" x14ac:dyDescent="0.2">
      <c r="A17" s="22"/>
      <c r="B17" s="262" t="s">
        <v>70</v>
      </c>
      <c r="C17" s="263"/>
      <c r="D17" s="317" t="s">
        <v>128</v>
      </c>
      <c r="E17" s="318"/>
      <c r="F17" s="317" t="s">
        <v>129</v>
      </c>
      <c r="G17" s="318"/>
      <c r="H17" s="78" t="s">
        <v>130</v>
      </c>
      <c r="I17" s="89"/>
      <c r="J17" s="84"/>
      <c r="K17" s="87"/>
      <c r="L17" s="87"/>
      <c r="M17" s="87"/>
      <c r="N17" s="87"/>
      <c r="O17" s="87"/>
      <c r="P17" s="87"/>
      <c r="Q17" s="87"/>
      <c r="R17" s="87"/>
      <c r="S17" s="87"/>
      <c r="T17" s="87"/>
      <c r="U17" s="87"/>
      <c r="V17" s="87"/>
      <c r="W17" s="87"/>
      <c r="X17" s="87"/>
      <c r="Y17" s="87"/>
    </row>
    <row r="18" spans="1:25" ht="44.25" customHeight="1" x14ac:dyDescent="0.2">
      <c r="A18" s="22"/>
      <c r="B18" s="333" t="e">
        <f>VLOOKUP(D1,選挙人氏名!A:X,4,FALSE)</f>
        <v>#N/A</v>
      </c>
      <c r="C18" s="334"/>
      <c r="D18" s="323" t="e">
        <f>VLOOKUP(D1,選挙人氏名!A:X,14,FALSE)</f>
        <v>#N/A</v>
      </c>
      <c r="E18" s="324"/>
      <c r="F18" s="327" t="e">
        <f>VLOOKUP(D1,選挙人氏名!A:X,13,FALSE)</f>
        <v>#N/A</v>
      </c>
      <c r="G18" s="328"/>
      <c r="H18" s="331"/>
      <c r="I18" s="90"/>
      <c r="J18" s="84"/>
      <c r="K18" s="87"/>
      <c r="L18" s="87"/>
      <c r="M18" s="87"/>
      <c r="N18" s="87"/>
      <c r="O18" s="87"/>
      <c r="P18" s="87"/>
      <c r="Q18" s="87"/>
      <c r="R18" s="87"/>
      <c r="S18" s="87"/>
      <c r="T18" s="87"/>
      <c r="U18" s="87"/>
      <c r="V18" s="87"/>
      <c r="W18" s="87"/>
      <c r="X18" s="87"/>
      <c r="Y18" s="87"/>
    </row>
    <row r="19" spans="1:25" ht="44.25" customHeight="1" thickBot="1" x14ac:dyDescent="0.25">
      <c r="A19" s="22"/>
      <c r="B19" s="335"/>
      <c r="C19" s="336"/>
      <c r="D19" s="325" t="e">
        <f>VLOOKUP(D1,選挙人氏名!A:X,15,FALSE)</f>
        <v>#N/A</v>
      </c>
      <c r="E19" s="326"/>
      <c r="F19" s="329"/>
      <c r="G19" s="330"/>
      <c r="H19" s="332"/>
      <c r="I19" s="90"/>
      <c r="J19" s="84"/>
      <c r="K19" s="87"/>
      <c r="L19" s="87"/>
      <c r="M19" s="87"/>
      <c r="N19" s="87"/>
      <c r="O19" s="87"/>
      <c r="P19" s="87"/>
      <c r="Q19" s="87"/>
      <c r="R19" s="87"/>
      <c r="S19" s="87"/>
      <c r="T19" s="87"/>
      <c r="U19" s="87"/>
      <c r="V19" s="87"/>
      <c r="W19" s="87"/>
      <c r="X19" s="87"/>
      <c r="Y19" s="87"/>
    </row>
    <row r="20" spans="1:25" ht="144.75" customHeight="1" x14ac:dyDescent="0.2">
      <c r="A20" s="22"/>
      <c r="B20" s="22"/>
      <c r="C20" s="22"/>
      <c r="D20" s="22"/>
      <c r="E20" s="22"/>
      <c r="F20" s="22"/>
      <c r="G20" s="22"/>
      <c r="H20" s="22"/>
      <c r="I20" s="22"/>
      <c r="J20" s="84"/>
      <c r="K20" s="87"/>
      <c r="L20" s="87"/>
      <c r="M20" s="87"/>
      <c r="N20" s="87"/>
      <c r="O20" s="87"/>
      <c r="P20" s="87"/>
      <c r="Q20" s="87"/>
      <c r="R20" s="87"/>
      <c r="S20" s="87"/>
      <c r="T20" s="87"/>
      <c r="U20" s="87"/>
      <c r="V20" s="87"/>
      <c r="W20" s="87"/>
      <c r="X20" s="87"/>
      <c r="Y20" s="87"/>
    </row>
    <row r="21" spans="1:25" ht="21.6" x14ac:dyDescent="0.2">
      <c r="A21" s="22"/>
      <c r="B21" s="22"/>
      <c r="C21" s="22"/>
      <c r="D21" s="321" t="s">
        <v>149</v>
      </c>
      <c r="E21" s="322"/>
      <c r="F21" s="321" t="s">
        <v>137</v>
      </c>
      <c r="G21" s="322"/>
      <c r="H21" s="137" t="s">
        <v>136</v>
      </c>
      <c r="I21" s="22"/>
      <c r="J21" s="84"/>
      <c r="K21" s="87"/>
      <c r="L21" s="87"/>
      <c r="M21" s="87"/>
      <c r="N21" s="87"/>
      <c r="O21" s="87"/>
      <c r="P21" s="87"/>
      <c r="Q21" s="87"/>
      <c r="R21" s="87"/>
      <c r="S21" s="87"/>
      <c r="T21" s="87"/>
      <c r="U21" s="87"/>
      <c r="V21" s="87"/>
      <c r="W21" s="87"/>
      <c r="X21" s="87"/>
      <c r="Y21" s="87"/>
    </row>
    <row r="22" spans="1:25" ht="44.25" customHeight="1" x14ac:dyDescent="0.2">
      <c r="A22" s="22"/>
      <c r="B22" s="22"/>
      <c r="C22" s="22"/>
      <c r="D22" s="319"/>
      <c r="E22" s="319"/>
      <c r="F22" s="319"/>
      <c r="G22" s="319"/>
      <c r="H22" s="91"/>
      <c r="I22" s="22"/>
      <c r="J22" s="84"/>
      <c r="K22" s="87"/>
      <c r="L22" s="87"/>
      <c r="M22" s="87"/>
      <c r="N22" s="87"/>
      <c r="O22" s="87"/>
      <c r="P22" s="87"/>
      <c r="Q22" s="87"/>
      <c r="R22" s="87"/>
      <c r="S22" s="87"/>
      <c r="T22" s="87"/>
      <c r="U22" s="87"/>
      <c r="V22" s="87"/>
      <c r="W22" s="87"/>
      <c r="X22" s="87"/>
      <c r="Y22" s="87"/>
    </row>
    <row r="23" spans="1:25" ht="19.5" customHeight="1" x14ac:dyDescent="0.2">
      <c r="A23" s="22"/>
      <c r="B23" s="22"/>
      <c r="C23" s="22"/>
      <c r="D23" s="22"/>
      <c r="E23" s="22"/>
      <c r="F23" s="22"/>
      <c r="G23" s="22"/>
      <c r="H23" s="22"/>
      <c r="I23" s="22"/>
      <c r="J23" s="84"/>
      <c r="K23" s="87"/>
      <c r="L23" s="87"/>
      <c r="M23" s="87"/>
      <c r="N23" s="87"/>
      <c r="O23" s="87"/>
      <c r="P23" s="87"/>
      <c r="Q23" s="87"/>
      <c r="R23" s="87"/>
      <c r="S23" s="87"/>
      <c r="T23" s="87"/>
      <c r="U23" s="87"/>
      <c r="V23" s="87"/>
      <c r="W23" s="87"/>
      <c r="X23" s="87"/>
      <c r="Y23" s="87"/>
    </row>
    <row r="24" spans="1:25" ht="19.5" customHeight="1" x14ac:dyDescent="0.2">
      <c r="A24" s="22"/>
      <c r="B24" s="22"/>
      <c r="C24" s="22"/>
      <c r="D24" s="22"/>
      <c r="E24" s="22"/>
      <c r="F24" s="22"/>
      <c r="G24" s="22"/>
      <c r="H24" s="22"/>
      <c r="I24" s="22"/>
      <c r="J24" s="84"/>
      <c r="K24" s="87"/>
      <c r="L24" s="87"/>
      <c r="M24" s="87"/>
      <c r="N24" s="87"/>
      <c r="O24" s="87"/>
      <c r="P24" s="87"/>
      <c r="Q24" s="87"/>
      <c r="R24" s="87"/>
      <c r="S24" s="87"/>
      <c r="T24" s="87"/>
      <c r="U24" s="87"/>
      <c r="V24" s="87"/>
      <c r="W24" s="87"/>
      <c r="X24" s="87"/>
      <c r="Y24" s="87"/>
    </row>
    <row r="25" spans="1:25" ht="37.5" customHeight="1" x14ac:dyDescent="0.2">
      <c r="A25" s="22"/>
      <c r="B25" s="92" t="s">
        <v>138</v>
      </c>
      <c r="C25" s="273" t="s">
        <v>139</v>
      </c>
      <c r="D25" s="273"/>
      <c r="E25" s="273"/>
      <c r="F25" s="273"/>
      <c r="G25" s="22"/>
      <c r="H25" s="22"/>
      <c r="I25" s="22"/>
      <c r="J25" s="84"/>
      <c r="K25" s="87"/>
      <c r="L25" s="87"/>
      <c r="M25" s="87"/>
      <c r="N25" s="87"/>
      <c r="O25" s="87"/>
      <c r="P25" s="87"/>
      <c r="Q25" s="87"/>
      <c r="R25" s="87"/>
      <c r="S25" s="87"/>
      <c r="T25" s="87"/>
      <c r="U25" s="87"/>
      <c r="V25" s="87"/>
      <c r="W25" s="87"/>
      <c r="X25" s="87"/>
      <c r="Y25" s="87"/>
    </row>
    <row r="26" spans="1:25" ht="19.5" customHeight="1" x14ac:dyDescent="0.2">
      <c r="A26" s="84"/>
      <c r="B26" s="84"/>
      <c r="C26" s="84"/>
      <c r="D26" s="84"/>
      <c r="E26" s="84"/>
      <c r="F26" s="84"/>
      <c r="G26" s="84"/>
      <c r="H26" s="84"/>
      <c r="I26" s="84"/>
      <c r="J26" s="84"/>
      <c r="K26" s="87"/>
      <c r="L26" s="87"/>
      <c r="M26" s="87"/>
      <c r="N26" s="87"/>
      <c r="O26" s="87"/>
      <c r="P26" s="87"/>
      <c r="Q26" s="87"/>
      <c r="R26" s="87"/>
      <c r="S26" s="87"/>
      <c r="T26" s="87"/>
      <c r="U26" s="87"/>
      <c r="V26" s="87"/>
      <c r="W26" s="87"/>
      <c r="X26" s="87"/>
      <c r="Y26" s="87"/>
    </row>
    <row r="27" spans="1:25" ht="19.5" customHeight="1" x14ac:dyDescent="0.2">
      <c r="A27" s="87"/>
      <c r="B27" s="87"/>
      <c r="C27" s="87"/>
      <c r="D27" s="87"/>
      <c r="E27" s="87"/>
      <c r="F27" s="87"/>
      <c r="G27" s="87"/>
      <c r="H27" s="87"/>
      <c r="I27" s="87"/>
      <c r="J27" s="87"/>
      <c r="K27" s="87"/>
      <c r="L27" s="87"/>
      <c r="M27" s="87"/>
      <c r="N27" s="87"/>
      <c r="O27" s="87"/>
      <c r="P27" s="87"/>
      <c r="Q27" s="87"/>
      <c r="R27" s="87"/>
      <c r="S27" s="87"/>
      <c r="T27" s="87"/>
      <c r="U27" s="87"/>
      <c r="V27" s="87"/>
      <c r="W27" s="87"/>
      <c r="X27" s="87"/>
      <c r="Y27" s="87"/>
    </row>
    <row r="28" spans="1:25" ht="19.5" customHeight="1" x14ac:dyDescent="0.2">
      <c r="A28" s="87"/>
      <c r="B28" s="87"/>
      <c r="C28" s="87"/>
      <c r="D28" s="87"/>
      <c r="E28" s="87"/>
      <c r="F28" s="87"/>
      <c r="G28" s="87"/>
      <c r="H28" s="87"/>
      <c r="I28" s="87"/>
      <c r="J28" s="87"/>
      <c r="K28" s="87"/>
      <c r="L28" s="87"/>
      <c r="M28" s="87"/>
      <c r="N28" s="87"/>
      <c r="O28" s="87"/>
      <c r="P28" s="87"/>
      <c r="Q28" s="87"/>
      <c r="R28" s="87"/>
      <c r="S28" s="87"/>
      <c r="T28" s="87"/>
      <c r="U28" s="87"/>
      <c r="V28" s="87"/>
      <c r="W28" s="87"/>
      <c r="X28" s="87"/>
      <c r="Y28" s="87"/>
    </row>
    <row r="29" spans="1:25" ht="19.5" customHeight="1" x14ac:dyDescent="0.2">
      <c r="A29" s="87"/>
      <c r="B29" s="87"/>
      <c r="C29" s="87"/>
      <c r="D29" s="87"/>
      <c r="E29" s="87"/>
      <c r="F29" s="87"/>
      <c r="G29" s="87"/>
      <c r="H29" s="87"/>
      <c r="I29" s="87"/>
      <c r="J29" s="87"/>
      <c r="K29" s="87"/>
      <c r="L29" s="87"/>
      <c r="M29" s="87"/>
      <c r="N29" s="87"/>
      <c r="O29" s="87"/>
      <c r="P29" s="87"/>
      <c r="Q29" s="87"/>
      <c r="R29" s="87"/>
      <c r="S29" s="87"/>
      <c r="T29" s="87"/>
      <c r="U29" s="87"/>
      <c r="V29" s="87"/>
      <c r="W29" s="87"/>
      <c r="X29" s="87"/>
      <c r="Y29" s="87"/>
    </row>
    <row r="30" spans="1:25" ht="19.5" customHeight="1" x14ac:dyDescent="0.2">
      <c r="A30" s="87"/>
      <c r="B30" s="87"/>
      <c r="C30" s="87"/>
      <c r="D30" s="87"/>
      <c r="E30" s="87"/>
      <c r="F30" s="87"/>
      <c r="G30" s="87"/>
      <c r="H30" s="87"/>
      <c r="I30" s="87"/>
      <c r="J30" s="87"/>
      <c r="K30" s="87"/>
      <c r="L30" s="87"/>
      <c r="M30" s="87"/>
      <c r="N30" s="87"/>
      <c r="O30" s="87"/>
      <c r="P30" s="87"/>
      <c r="Q30" s="87"/>
      <c r="R30" s="87"/>
      <c r="S30" s="87"/>
      <c r="T30" s="87"/>
      <c r="U30" s="87"/>
      <c r="V30" s="87"/>
      <c r="W30" s="87"/>
      <c r="X30" s="87"/>
      <c r="Y30" s="87"/>
    </row>
    <row r="31" spans="1:25" ht="19.5" customHeight="1" x14ac:dyDescent="0.2">
      <c r="A31" s="87"/>
      <c r="B31" s="87"/>
      <c r="C31" s="87"/>
      <c r="D31" s="87"/>
      <c r="E31" s="87"/>
      <c r="F31" s="87"/>
      <c r="G31" s="87"/>
      <c r="H31" s="87"/>
      <c r="I31" s="87"/>
      <c r="J31" s="87"/>
      <c r="K31" s="87"/>
      <c r="L31" s="87"/>
      <c r="M31" s="87"/>
      <c r="N31" s="87"/>
      <c r="O31" s="87"/>
      <c r="P31" s="87"/>
      <c r="Q31" s="87"/>
      <c r="R31" s="87"/>
      <c r="S31" s="87"/>
      <c r="T31" s="87"/>
      <c r="U31" s="87"/>
      <c r="V31" s="87"/>
      <c r="W31" s="87"/>
      <c r="X31" s="87"/>
      <c r="Y31" s="87"/>
    </row>
    <row r="32" spans="1:25" ht="19.5" customHeight="1" x14ac:dyDescent="0.2">
      <c r="A32" s="87"/>
      <c r="B32" s="87"/>
      <c r="C32" s="87"/>
      <c r="D32" s="87"/>
      <c r="E32" s="87"/>
      <c r="F32" s="87"/>
      <c r="G32" s="87"/>
      <c r="H32" s="87"/>
      <c r="I32" s="87"/>
      <c r="J32" s="87"/>
      <c r="K32" s="87"/>
      <c r="L32" s="87"/>
      <c r="M32" s="87"/>
      <c r="N32" s="87"/>
      <c r="O32" s="87"/>
      <c r="P32" s="87"/>
      <c r="Q32" s="87"/>
      <c r="R32" s="87"/>
      <c r="S32" s="87"/>
      <c r="T32" s="87"/>
      <c r="U32" s="87"/>
      <c r="V32" s="87"/>
      <c r="W32" s="87"/>
      <c r="X32" s="87"/>
      <c r="Y32" s="87"/>
    </row>
    <row r="33" spans="1:25" ht="19.5" customHeight="1" x14ac:dyDescent="0.2">
      <c r="A33" s="87"/>
      <c r="B33" s="87"/>
      <c r="C33" s="87"/>
      <c r="D33" s="87"/>
      <c r="E33" s="87"/>
      <c r="F33" s="87"/>
      <c r="G33" s="87"/>
      <c r="H33" s="87"/>
      <c r="I33" s="87"/>
      <c r="J33" s="87"/>
      <c r="K33" s="87"/>
      <c r="L33" s="87"/>
      <c r="M33" s="87"/>
      <c r="N33" s="87"/>
      <c r="O33" s="87"/>
      <c r="P33" s="87"/>
      <c r="Q33" s="87"/>
      <c r="R33" s="87"/>
      <c r="S33" s="87"/>
      <c r="T33" s="87"/>
      <c r="U33" s="87"/>
      <c r="V33" s="87"/>
      <c r="W33" s="87"/>
      <c r="X33" s="87"/>
      <c r="Y33" s="87"/>
    </row>
    <row r="34" spans="1:25" ht="19.5" customHeight="1" x14ac:dyDescent="0.2">
      <c r="A34" s="87"/>
      <c r="B34" s="87"/>
      <c r="C34" s="87"/>
      <c r="D34" s="87"/>
      <c r="E34" s="87"/>
      <c r="F34" s="87"/>
      <c r="G34" s="87"/>
      <c r="H34" s="87"/>
      <c r="I34" s="87"/>
      <c r="J34" s="87"/>
      <c r="K34" s="87"/>
      <c r="L34" s="87"/>
      <c r="M34" s="87"/>
      <c r="N34" s="87"/>
      <c r="O34" s="87"/>
      <c r="P34" s="87"/>
      <c r="Q34" s="87"/>
      <c r="R34" s="87"/>
      <c r="S34" s="87"/>
      <c r="T34" s="87"/>
      <c r="U34" s="87"/>
      <c r="V34" s="87"/>
      <c r="W34" s="87"/>
      <c r="X34" s="87"/>
      <c r="Y34" s="87"/>
    </row>
    <row r="35" spans="1:25" ht="19.5" customHeight="1" x14ac:dyDescent="0.2">
      <c r="A35" s="87"/>
      <c r="B35" s="87"/>
      <c r="C35" s="87"/>
      <c r="D35" s="87"/>
      <c r="E35" s="87"/>
      <c r="F35" s="87"/>
      <c r="G35" s="87"/>
      <c r="H35" s="87"/>
      <c r="I35" s="87"/>
      <c r="J35" s="87"/>
      <c r="K35" s="87"/>
      <c r="L35" s="87"/>
      <c r="M35" s="87"/>
      <c r="N35" s="87"/>
      <c r="O35" s="87"/>
      <c r="P35" s="87"/>
      <c r="Q35" s="87"/>
      <c r="R35" s="87"/>
      <c r="S35" s="87"/>
      <c r="T35" s="87"/>
      <c r="U35" s="87"/>
      <c r="V35" s="87"/>
      <c r="W35" s="87"/>
      <c r="X35" s="87"/>
      <c r="Y35" s="87"/>
    </row>
    <row r="36" spans="1:25" ht="19.5" customHeight="1" x14ac:dyDescent="0.2">
      <c r="A36" s="87"/>
      <c r="B36" s="87"/>
      <c r="C36" s="87"/>
      <c r="D36" s="87"/>
      <c r="E36" s="87"/>
      <c r="F36" s="87"/>
      <c r="G36" s="87"/>
      <c r="H36" s="87"/>
      <c r="I36" s="87"/>
      <c r="J36" s="87"/>
      <c r="K36" s="87"/>
      <c r="L36" s="87"/>
      <c r="M36" s="87"/>
      <c r="N36" s="87"/>
      <c r="O36" s="87"/>
      <c r="P36" s="87"/>
      <c r="Q36" s="87"/>
      <c r="R36" s="87"/>
      <c r="S36" s="87"/>
      <c r="T36" s="87"/>
      <c r="U36" s="87"/>
      <c r="V36" s="87"/>
      <c r="W36" s="87"/>
      <c r="X36" s="87"/>
      <c r="Y36" s="87"/>
    </row>
    <row r="37" spans="1:25" ht="19.5" customHeight="1" x14ac:dyDescent="0.2">
      <c r="A37" s="87"/>
      <c r="B37" s="87"/>
      <c r="C37" s="87"/>
      <c r="D37" s="87"/>
      <c r="E37" s="87"/>
      <c r="F37" s="87"/>
      <c r="G37" s="87"/>
      <c r="H37" s="87"/>
      <c r="I37" s="87"/>
      <c r="J37" s="87"/>
      <c r="K37" s="87"/>
      <c r="L37" s="87"/>
      <c r="M37" s="87"/>
      <c r="N37" s="87"/>
      <c r="O37" s="87"/>
      <c r="P37" s="87"/>
      <c r="Q37" s="87"/>
      <c r="R37" s="87"/>
      <c r="S37" s="87"/>
      <c r="T37" s="87"/>
      <c r="U37" s="87"/>
      <c r="V37" s="87"/>
      <c r="W37" s="87"/>
      <c r="X37" s="87"/>
      <c r="Y37" s="87"/>
    </row>
    <row r="38" spans="1:25" ht="19.5" customHeight="1" x14ac:dyDescent="0.2">
      <c r="A38" s="87"/>
      <c r="B38" s="87"/>
      <c r="C38" s="87"/>
      <c r="D38" s="87"/>
      <c r="E38" s="87"/>
      <c r="F38" s="87"/>
      <c r="G38" s="87"/>
      <c r="H38" s="87"/>
      <c r="I38" s="87"/>
      <c r="J38" s="87"/>
      <c r="K38" s="87"/>
      <c r="L38" s="87"/>
      <c r="M38" s="87"/>
      <c r="N38" s="87"/>
      <c r="O38" s="87"/>
      <c r="P38" s="87"/>
      <c r="Q38" s="87"/>
      <c r="R38" s="87"/>
      <c r="S38" s="87"/>
      <c r="T38" s="87"/>
      <c r="U38" s="87"/>
      <c r="V38" s="87"/>
      <c r="W38" s="87"/>
      <c r="X38" s="87"/>
      <c r="Y38" s="87"/>
    </row>
    <row r="39" spans="1:25" ht="19.5" customHeight="1" x14ac:dyDescent="0.2"/>
    <row r="40" spans="1:25" ht="19.5" customHeight="1" x14ac:dyDescent="0.2"/>
  </sheetData>
  <sheetProtection algorithmName="SHA-512" hashValue="7t2Eapn/Bnt1vaU0tk1W54BBisgfcFCta8rNsmxKE9cUA5JcHthMvRcX22MBoiAjC9ZXQUAGv63CxoOaU7juyw==" saltValue="eQtLo7UPhoiCXJU23eWlEA==" spinCount="100000" sheet="1" objects="1" scenarios="1" selectLockedCells="1"/>
  <mergeCells count="26">
    <mergeCell ref="D22:E22"/>
    <mergeCell ref="F22:G22"/>
    <mergeCell ref="C25:F25"/>
    <mergeCell ref="D12:E12"/>
    <mergeCell ref="F7:H7"/>
    <mergeCell ref="F9:H9"/>
    <mergeCell ref="F11:H11"/>
    <mergeCell ref="F12:H12"/>
    <mergeCell ref="D21:E21"/>
    <mergeCell ref="F21:G21"/>
    <mergeCell ref="D18:E18"/>
    <mergeCell ref="D19:E19"/>
    <mergeCell ref="F18:G19"/>
    <mergeCell ref="H18:H19"/>
    <mergeCell ref="B18:C19"/>
    <mergeCell ref="A1:B1"/>
    <mergeCell ref="F3:H3"/>
    <mergeCell ref="D9:E9"/>
    <mergeCell ref="D11:E11"/>
    <mergeCell ref="D17:E17"/>
    <mergeCell ref="F17:G17"/>
    <mergeCell ref="B17:C17"/>
    <mergeCell ref="D7:E7"/>
    <mergeCell ref="B14:C14"/>
    <mergeCell ref="D14:G14"/>
    <mergeCell ref="B15:H15"/>
  </mergeCells>
  <phoneticPr fontId="1"/>
  <pageMargins left="0.7" right="0.5" top="0.85" bottom="0.35" header="0.3" footer="0.3"/>
  <pageSetup paperSize="9" scale="83"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pageSetUpPr fitToPage="1"/>
  </sheetPr>
  <dimension ref="A1:Y28"/>
  <sheetViews>
    <sheetView zoomScale="80" zoomScaleNormal="80" workbookViewId="0">
      <selection activeCell="D1" sqref="D1"/>
    </sheetView>
  </sheetViews>
  <sheetFormatPr defaultRowHeight="13.2" x14ac:dyDescent="0.2"/>
  <cols>
    <col min="1" max="1" width="1.88671875" customWidth="1"/>
    <col min="2" max="2" width="12.44140625" customWidth="1"/>
    <col min="3" max="3" width="24.33203125" customWidth="1"/>
    <col min="4" max="4" width="13.21875" customWidth="1"/>
    <col min="5" max="5" width="9.77734375" customWidth="1"/>
    <col min="6" max="6" width="9.21875" customWidth="1"/>
    <col min="7" max="7" width="9.88671875" customWidth="1"/>
    <col min="8" max="8" width="18.44140625" customWidth="1"/>
    <col min="9" max="9" width="1.88671875" customWidth="1"/>
    <col min="10" max="10" width="2.33203125" customWidth="1"/>
    <col min="16" max="16" width="24.33203125" customWidth="1"/>
  </cols>
  <sheetData>
    <row r="1" spans="1:25" ht="39" customHeight="1" thickBot="1" x14ac:dyDescent="0.25">
      <c r="A1" s="311" t="s">
        <v>131</v>
      </c>
      <c r="B1" s="312"/>
      <c r="C1" s="103" t="s">
        <v>132</v>
      </c>
      <c r="D1" s="142"/>
      <c r="E1" s="93" t="s">
        <v>150</v>
      </c>
      <c r="F1" s="84"/>
      <c r="G1" s="84"/>
      <c r="H1" s="84"/>
      <c r="I1" s="84"/>
      <c r="J1" s="84"/>
      <c r="K1" s="87"/>
      <c r="L1" s="87"/>
      <c r="M1" s="87"/>
      <c r="N1" s="87"/>
      <c r="O1" s="87"/>
      <c r="P1" s="87"/>
      <c r="Q1" s="87"/>
      <c r="R1" s="87"/>
      <c r="S1" s="87"/>
      <c r="T1" s="87"/>
      <c r="U1" s="87"/>
      <c r="V1" s="87"/>
      <c r="W1" s="87"/>
      <c r="X1" s="87"/>
      <c r="Y1" s="87"/>
    </row>
    <row r="2" spans="1:25" ht="19.5" customHeight="1" x14ac:dyDescent="0.2">
      <c r="A2" s="84"/>
      <c r="B2" s="85"/>
      <c r="C2" s="84"/>
      <c r="D2" s="86"/>
      <c r="E2" s="86"/>
      <c r="F2" s="86"/>
      <c r="G2" s="84"/>
      <c r="H2" s="84"/>
      <c r="I2" s="84"/>
      <c r="J2" s="84"/>
      <c r="K2" s="87"/>
      <c r="L2" s="87"/>
      <c r="M2" s="87"/>
      <c r="N2" s="87"/>
      <c r="O2" s="87"/>
      <c r="P2" s="87"/>
      <c r="Q2" s="87"/>
      <c r="R2" s="87"/>
      <c r="S2" s="87"/>
      <c r="T2" s="87"/>
      <c r="U2" s="87"/>
      <c r="V2" s="87"/>
      <c r="W2" s="87"/>
      <c r="X2" s="87"/>
      <c r="Y2" s="87"/>
    </row>
    <row r="3" spans="1:25" ht="40.5" customHeight="1" x14ac:dyDescent="0.2">
      <c r="A3" s="96"/>
      <c r="B3" s="338" t="s">
        <v>157</v>
      </c>
      <c r="C3" s="338"/>
      <c r="D3" s="338"/>
      <c r="E3" s="338"/>
      <c r="F3" s="338"/>
      <c r="G3" s="338"/>
      <c r="H3" s="338"/>
      <c r="I3" s="96"/>
      <c r="J3" s="84"/>
      <c r="K3" s="87"/>
      <c r="L3" s="87"/>
      <c r="M3" s="87"/>
      <c r="N3" s="87"/>
      <c r="O3" s="87"/>
      <c r="P3" s="87"/>
      <c r="Q3" s="87"/>
      <c r="R3" s="87"/>
      <c r="S3" s="87"/>
      <c r="T3" s="87"/>
      <c r="U3" s="87"/>
      <c r="V3" s="87"/>
      <c r="W3" s="87"/>
      <c r="X3" s="87"/>
      <c r="Y3" s="87"/>
    </row>
    <row r="4" spans="1:25" ht="19.5" customHeight="1" x14ac:dyDescent="0.2">
      <c r="A4" s="96"/>
      <c r="B4" s="97"/>
      <c r="C4" s="96"/>
      <c r="D4" s="98"/>
      <c r="E4" s="98"/>
      <c r="F4" s="98"/>
      <c r="G4" s="96"/>
      <c r="H4" s="96"/>
      <c r="I4" s="96"/>
      <c r="J4" s="84"/>
      <c r="K4" s="87"/>
      <c r="L4" s="87"/>
      <c r="M4" s="87"/>
      <c r="N4" s="87"/>
      <c r="O4" s="87"/>
      <c r="P4" s="87"/>
      <c r="Q4" s="87"/>
      <c r="R4" s="87"/>
      <c r="S4" s="87"/>
      <c r="T4" s="87"/>
      <c r="U4" s="87"/>
      <c r="V4" s="87"/>
      <c r="W4" s="87"/>
      <c r="X4" s="87"/>
      <c r="Y4" s="87"/>
    </row>
    <row r="5" spans="1:25" ht="76.2" customHeight="1" x14ac:dyDescent="0.2">
      <c r="A5" s="22"/>
      <c r="B5" s="68"/>
      <c r="C5" s="21"/>
      <c r="D5" s="80"/>
      <c r="E5" s="80" t="s">
        <v>151</v>
      </c>
      <c r="F5" s="337">
        <f>基本項目!D10</f>
        <v>0</v>
      </c>
      <c r="G5" s="337"/>
      <c r="H5" s="337"/>
      <c r="I5" s="88"/>
      <c r="J5" s="84"/>
      <c r="K5" s="87"/>
      <c r="L5" s="87"/>
      <c r="M5" s="87"/>
      <c r="N5" s="87"/>
      <c r="O5" s="87"/>
      <c r="P5" s="87"/>
      <c r="Q5" s="87"/>
      <c r="R5" s="87"/>
      <c r="S5" s="87"/>
      <c r="T5" s="87"/>
      <c r="U5" s="87"/>
      <c r="V5" s="87"/>
      <c r="W5" s="87"/>
      <c r="X5" s="87"/>
      <c r="Y5" s="87"/>
    </row>
    <row r="6" spans="1:25" ht="58.5" customHeight="1" thickBot="1" x14ac:dyDescent="0.25">
      <c r="A6" s="22"/>
      <c r="B6" s="68"/>
      <c r="C6" s="21"/>
      <c r="D6" s="80"/>
      <c r="E6" s="80"/>
      <c r="F6" s="80"/>
      <c r="G6" s="21"/>
      <c r="H6" s="21"/>
      <c r="I6" s="21"/>
      <c r="J6" s="84"/>
      <c r="K6" s="87"/>
      <c r="L6" s="87"/>
      <c r="M6" s="87"/>
      <c r="N6" s="87"/>
      <c r="O6" s="87"/>
      <c r="P6" s="87"/>
      <c r="Q6" s="87"/>
      <c r="R6" s="87"/>
      <c r="S6" s="87"/>
      <c r="T6" s="87"/>
      <c r="U6" s="87"/>
      <c r="V6" s="87"/>
      <c r="W6" s="87"/>
      <c r="X6" s="87"/>
      <c r="Y6" s="87"/>
    </row>
    <row r="7" spans="1:25" ht="45" customHeight="1" x14ac:dyDescent="0.2">
      <c r="A7" s="22"/>
      <c r="B7" s="340" t="s">
        <v>163</v>
      </c>
      <c r="C7" s="62" t="s">
        <v>152</v>
      </c>
      <c r="D7" s="342" t="e">
        <f>VLOOKUP(D1,選挙人氏名!A:J,4,FALSE)</f>
        <v>#N/A</v>
      </c>
      <c r="E7" s="342"/>
      <c r="F7" s="342"/>
      <c r="G7" s="99" t="s">
        <v>155</v>
      </c>
      <c r="H7" s="102" t="e">
        <f>VLOOKUP(D1,選挙人氏名!A:J,6,FALSE)</f>
        <v>#N/A</v>
      </c>
      <c r="I7" s="21"/>
      <c r="J7" s="84"/>
      <c r="K7" s="87"/>
      <c r="L7" s="87"/>
      <c r="M7" s="87"/>
      <c r="N7" s="87"/>
      <c r="O7" s="87"/>
      <c r="P7" s="87"/>
      <c r="Q7" s="87"/>
      <c r="R7" s="87"/>
      <c r="S7" s="87"/>
      <c r="T7" s="87"/>
      <c r="U7" s="87"/>
      <c r="V7" s="87"/>
      <c r="W7" s="87"/>
      <c r="X7" s="87"/>
      <c r="Y7" s="87"/>
    </row>
    <row r="8" spans="1:25" ht="45" customHeight="1" x14ac:dyDescent="0.2">
      <c r="A8" s="22"/>
      <c r="B8" s="341"/>
      <c r="C8" s="95" t="s">
        <v>84</v>
      </c>
      <c r="D8" s="343" t="e">
        <f>VLOOKUP(D1,選挙人氏名!A:X,19,FALSE)</f>
        <v>#N/A</v>
      </c>
      <c r="E8" s="343"/>
      <c r="F8" s="343"/>
      <c r="G8" s="343"/>
      <c r="H8" s="344"/>
      <c r="I8" s="21"/>
      <c r="J8" s="84"/>
      <c r="K8" s="87"/>
      <c r="L8" s="87"/>
      <c r="M8" s="87"/>
      <c r="N8" s="87"/>
      <c r="O8" s="87"/>
      <c r="P8" s="87"/>
      <c r="Q8" s="87"/>
      <c r="R8" s="87"/>
      <c r="S8" s="87"/>
      <c r="T8" s="87"/>
      <c r="U8" s="87"/>
      <c r="V8" s="87"/>
      <c r="W8" s="87"/>
      <c r="X8" s="87"/>
      <c r="Y8" s="87"/>
    </row>
    <row r="9" spans="1:25" ht="45" customHeight="1" x14ac:dyDescent="0.2">
      <c r="A9" s="22"/>
      <c r="B9" s="341"/>
      <c r="C9" s="63" t="s">
        <v>73</v>
      </c>
      <c r="D9" s="345" t="e">
        <f>VLOOKUP(D1,選挙人氏名!A:J,7,FALSE)</f>
        <v>#N/A</v>
      </c>
      <c r="E9" s="345"/>
      <c r="F9" s="345"/>
      <c r="G9" s="345"/>
      <c r="H9" s="346"/>
      <c r="I9" s="65"/>
      <c r="J9" s="84"/>
      <c r="K9" s="87"/>
      <c r="L9" s="87"/>
      <c r="M9" s="87"/>
      <c r="N9" s="87"/>
      <c r="O9" s="87"/>
      <c r="P9" s="87"/>
      <c r="Q9" s="87"/>
      <c r="R9" s="87"/>
      <c r="S9" s="87"/>
      <c r="T9" s="87"/>
      <c r="U9" s="87"/>
      <c r="V9" s="87"/>
      <c r="W9" s="87"/>
      <c r="X9" s="87"/>
      <c r="Y9" s="87"/>
    </row>
    <row r="10" spans="1:25" ht="45" customHeight="1" x14ac:dyDescent="0.2">
      <c r="A10" s="22"/>
      <c r="B10" s="350" t="s">
        <v>153</v>
      </c>
      <c r="C10" s="351"/>
      <c r="D10" s="347"/>
      <c r="E10" s="347"/>
      <c r="F10" s="347"/>
      <c r="G10" s="347"/>
      <c r="H10" s="348"/>
      <c r="I10" s="21"/>
      <c r="J10" s="84"/>
      <c r="K10" s="93" t="s">
        <v>164</v>
      </c>
      <c r="L10" s="87"/>
      <c r="M10" s="87"/>
      <c r="N10" s="87"/>
      <c r="O10" s="87"/>
      <c r="P10" s="87"/>
      <c r="Q10" s="87"/>
      <c r="R10" s="87"/>
      <c r="S10" s="87"/>
      <c r="T10" s="87"/>
      <c r="U10" s="87"/>
      <c r="V10" s="87"/>
      <c r="W10" s="87"/>
      <c r="X10" s="87"/>
      <c r="Y10" s="87"/>
    </row>
    <row r="11" spans="1:25" ht="86.25" customHeight="1" thickBot="1" x14ac:dyDescent="0.25">
      <c r="A11" s="22"/>
      <c r="B11" s="352" t="s">
        <v>154</v>
      </c>
      <c r="C11" s="353"/>
      <c r="D11" s="349"/>
      <c r="E11" s="349"/>
      <c r="F11" s="349"/>
      <c r="G11" s="100" t="s">
        <v>156</v>
      </c>
      <c r="H11" s="101"/>
      <c r="I11" s="82"/>
      <c r="J11" s="84"/>
      <c r="K11" s="339" t="s">
        <v>223</v>
      </c>
      <c r="L11" s="339"/>
      <c r="M11" s="339"/>
      <c r="N11" s="339"/>
      <c r="O11" s="339"/>
      <c r="P11" s="339"/>
      <c r="Q11" s="87"/>
      <c r="R11" s="87"/>
      <c r="S11" s="87"/>
      <c r="T11" s="87"/>
      <c r="U11" s="87"/>
      <c r="V11" s="87"/>
      <c r="W11" s="87"/>
      <c r="X11" s="87"/>
      <c r="Y11" s="87"/>
    </row>
    <row r="12" spans="1:25" ht="18.75" customHeight="1" x14ac:dyDescent="0.2">
      <c r="A12" s="22"/>
      <c r="B12" s="21"/>
      <c r="C12" s="21"/>
      <c r="D12" s="81"/>
      <c r="E12" s="81"/>
      <c r="F12" s="65"/>
      <c r="G12" s="83"/>
      <c r="H12" s="21"/>
      <c r="I12" s="21"/>
      <c r="J12" s="84"/>
      <c r="K12" s="87"/>
      <c r="L12" s="87"/>
      <c r="M12" s="87"/>
      <c r="N12" s="87"/>
      <c r="O12" s="87"/>
      <c r="P12" s="87"/>
      <c r="Q12" s="87"/>
      <c r="R12" s="87"/>
      <c r="S12" s="87"/>
      <c r="T12" s="87"/>
      <c r="U12" s="87"/>
      <c r="V12" s="87"/>
      <c r="W12" s="87"/>
      <c r="X12" s="87"/>
      <c r="Y12" s="87"/>
    </row>
    <row r="13" spans="1:25" ht="37.5" customHeight="1" x14ac:dyDescent="0.2">
      <c r="A13" s="22"/>
      <c r="B13" s="92" t="s">
        <v>138</v>
      </c>
      <c r="C13" s="273" t="s">
        <v>162</v>
      </c>
      <c r="D13" s="273"/>
      <c r="E13" s="273"/>
      <c r="F13" s="273"/>
      <c r="G13" s="273"/>
      <c r="H13" s="273"/>
      <c r="I13" s="22"/>
      <c r="J13" s="84"/>
      <c r="K13" s="87"/>
      <c r="L13" s="87"/>
      <c r="M13" s="87"/>
      <c r="N13" s="87"/>
      <c r="O13" s="87"/>
      <c r="P13" s="87"/>
      <c r="Q13" s="87"/>
      <c r="R13" s="87"/>
      <c r="S13" s="87"/>
      <c r="T13" s="87"/>
      <c r="U13" s="87"/>
      <c r="V13" s="87"/>
      <c r="W13" s="87"/>
      <c r="X13" s="87"/>
      <c r="Y13" s="87"/>
    </row>
    <row r="14" spans="1:25" ht="19.5" customHeight="1" x14ac:dyDescent="0.2">
      <c r="A14" s="84"/>
      <c r="B14" s="84"/>
      <c r="C14" s="84"/>
      <c r="D14" s="84"/>
      <c r="E14" s="84"/>
      <c r="F14" s="84"/>
      <c r="G14" s="84"/>
      <c r="H14" s="84"/>
      <c r="I14" s="84"/>
      <c r="J14" s="84"/>
      <c r="K14" s="87"/>
      <c r="L14" s="87"/>
      <c r="M14" s="87"/>
      <c r="N14" s="87"/>
      <c r="O14" s="87"/>
      <c r="P14" s="87"/>
      <c r="Q14" s="87"/>
      <c r="R14" s="87"/>
      <c r="S14" s="87"/>
      <c r="T14" s="87"/>
      <c r="U14" s="87"/>
      <c r="V14" s="87"/>
      <c r="W14" s="87"/>
      <c r="X14" s="87"/>
      <c r="Y14" s="87"/>
    </row>
    <row r="15" spans="1:25" ht="19.5" customHeight="1" x14ac:dyDescent="0.2">
      <c r="A15" s="87"/>
      <c r="B15" s="87"/>
      <c r="C15" s="87"/>
      <c r="D15" s="87"/>
      <c r="E15" s="87"/>
      <c r="F15" s="87"/>
      <c r="G15" s="87"/>
      <c r="H15" s="87"/>
      <c r="I15" s="87"/>
      <c r="J15" s="87"/>
      <c r="K15" s="87"/>
      <c r="L15" s="87"/>
      <c r="M15" s="87"/>
      <c r="N15" s="87"/>
      <c r="O15" s="87"/>
      <c r="P15" s="87"/>
      <c r="Q15" s="87"/>
      <c r="R15" s="87"/>
      <c r="S15" s="87"/>
      <c r="T15" s="87"/>
      <c r="U15" s="87"/>
      <c r="V15" s="87"/>
      <c r="W15" s="87"/>
      <c r="X15" s="87"/>
      <c r="Y15" s="87"/>
    </row>
    <row r="16" spans="1:25" ht="19.5" customHeight="1" x14ac:dyDescent="0.2">
      <c r="A16" s="87"/>
      <c r="B16" s="87"/>
      <c r="C16" s="87"/>
      <c r="D16" s="87"/>
      <c r="E16" s="87"/>
      <c r="F16" s="87"/>
      <c r="G16" s="87"/>
      <c r="H16" s="87"/>
      <c r="I16" s="87"/>
      <c r="J16" s="87"/>
      <c r="K16" s="87"/>
      <c r="L16" s="87"/>
      <c r="M16" s="87"/>
      <c r="N16" s="87"/>
      <c r="O16" s="87"/>
      <c r="P16" s="87"/>
      <c r="Q16" s="87"/>
      <c r="R16" s="87"/>
      <c r="S16" s="87"/>
      <c r="T16" s="87"/>
      <c r="U16" s="87"/>
      <c r="V16" s="87"/>
      <c r="W16" s="87"/>
      <c r="X16" s="87"/>
      <c r="Y16" s="87"/>
    </row>
    <row r="17" spans="1:25" ht="19.5" customHeight="1" x14ac:dyDescent="0.2">
      <c r="A17" s="87"/>
      <c r="B17" s="87"/>
      <c r="C17" s="87"/>
      <c r="D17" s="87"/>
      <c r="E17" s="87"/>
      <c r="F17" s="87"/>
      <c r="G17" s="87"/>
      <c r="H17" s="87"/>
      <c r="I17" s="87"/>
      <c r="J17" s="87"/>
      <c r="K17" s="87"/>
      <c r="L17" s="87"/>
      <c r="M17" s="87"/>
      <c r="N17" s="87"/>
      <c r="O17" s="87"/>
      <c r="P17" s="87"/>
      <c r="Q17" s="87"/>
      <c r="R17" s="87"/>
      <c r="S17" s="87"/>
      <c r="T17" s="87"/>
      <c r="U17" s="87"/>
      <c r="V17" s="87"/>
      <c r="W17" s="87"/>
      <c r="X17" s="87"/>
      <c r="Y17" s="87"/>
    </row>
    <row r="18" spans="1:25" ht="19.5" customHeight="1" x14ac:dyDescent="0.2">
      <c r="A18" s="87"/>
      <c r="B18" s="87"/>
      <c r="C18" s="87"/>
      <c r="D18" s="87"/>
      <c r="E18" s="87"/>
      <c r="F18" s="87"/>
      <c r="G18" s="87"/>
      <c r="H18" s="87"/>
      <c r="I18" s="87"/>
      <c r="J18" s="87"/>
      <c r="K18" s="87"/>
      <c r="L18" s="87"/>
      <c r="M18" s="87"/>
      <c r="N18" s="87"/>
      <c r="O18" s="87"/>
      <c r="P18" s="87"/>
      <c r="Q18" s="87"/>
      <c r="R18" s="87"/>
      <c r="S18" s="87"/>
      <c r="T18" s="87"/>
      <c r="U18" s="87"/>
      <c r="V18" s="87"/>
      <c r="W18" s="87"/>
      <c r="X18" s="87"/>
      <c r="Y18" s="87"/>
    </row>
    <row r="19" spans="1:25" ht="19.5" customHeight="1" x14ac:dyDescent="0.2">
      <c r="A19" s="87"/>
      <c r="B19" s="87"/>
      <c r="C19" s="87"/>
      <c r="D19" s="87"/>
      <c r="E19" s="87"/>
      <c r="F19" s="87"/>
      <c r="G19" s="87"/>
      <c r="H19" s="87"/>
      <c r="I19" s="87"/>
      <c r="J19" s="87"/>
      <c r="K19" s="87"/>
      <c r="L19" s="87"/>
      <c r="M19" s="87"/>
      <c r="N19" s="87"/>
      <c r="O19" s="87"/>
      <c r="P19" s="87"/>
      <c r="Q19" s="87"/>
      <c r="R19" s="87"/>
      <c r="S19" s="87"/>
      <c r="T19" s="87"/>
      <c r="U19" s="87"/>
      <c r="V19" s="87"/>
      <c r="W19" s="87"/>
      <c r="X19" s="87"/>
      <c r="Y19" s="87"/>
    </row>
    <row r="20" spans="1:25" ht="19.5" customHeight="1" x14ac:dyDescent="0.2">
      <c r="A20" s="87"/>
      <c r="B20" s="87"/>
      <c r="C20" s="87"/>
      <c r="D20" s="87"/>
      <c r="E20" s="87"/>
      <c r="F20" s="87"/>
      <c r="G20" s="87"/>
      <c r="H20" s="87"/>
      <c r="I20" s="87"/>
      <c r="J20" s="87"/>
      <c r="K20" s="87"/>
      <c r="L20" s="87"/>
      <c r="M20" s="87"/>
      <c r="N20" s="87"/>
      <c r="O20" s="87"/>
      <c r="P20" s="87"/>
      <c r="Q20" s="87"/>
      <c r="R20" s="87"/>
      <c r="S20" s="87"/>
      <c r="T20" s="87"/>
      <c r="U20" s="87"/>
      <c r="V20" s="87"/>
      <c r="W20" s="87"/>
      <c r="X20" s="87"/>
      <c r="Y20" s="87"/>
    </row>
    <row r="21" spans="1:25" ht="19.5" customHeight="1" x14ac:dyDescent="0.2">
      <c r="A21" s="87"/>
      <c r="B21" s="87"/>
      <c r="C21" s="87"/>
      <c r="D21" s="87"/>
      <c r="E21" s="87"/>
      <c r="F21" s="87"/>
      <c r="G21" s="87"/>
      <c r="H21" s="87"/>
      <c r="I21" s="87"/>
      <c r="J21" s="87"/>
      <c r="K21" s="87"/>
      <c r="L21" s="87"/>
      <c r="M21" s="87"/>
      <c r="N21" s="87"/>
      <c r="O21" s="87"/>
      <c r="P21" s="87"/>
      <c r="Q21" s="87"/>
      <c r="R21" s="87"/>
      <c r="S21" s="87"/>
      <c r="T21" s="87"/>
      <c r="U21" s="87"/>
      <c r="V21" s="87"/>
      <c r="W21" s="87"/>
      <c r="X21" s="87"/>
      <c r="Y21" s="87"/>
    </row>
    <row r="22" spans="1:25" ht="19.5" customHeight="1" x14ac:dyDescent="0.2">
      <c r="A22" s="87"/>
      <c r="B22" s="87"/>
      <c r="C22" s="87"/>
      <c r="D22" s="87"/>
      <c r="E22" s="87"/>
      <c r="F22" s="87"/>
      <c r="G22" s="87"/>
      <c r="H22" s="87"/>
      <c r="I22" s="87"/>
      <c r="J22" s="87"/>
      <c r="K22" s="87"/>
      <c r="L22" s="87"/>
      <c r="M22" s="87"/>
      <c r="N22" s="87"/>
      <c r="O22" s="87"/>
      <c r="P22" s="87"/>
      <c r="Q22" s="87"/>
      <c r="R22" s="87"/>
      <c r="S22" s="87"/>
      <c r="T22" s="87"/>
      <c r="U22" s="87"/>
      <c r="V22" s="87"/>
      <c r="W22" s="87"/>
      <c r="X22" s="87"/>
      <c r="Y22" s="87"/>
    </row>
    <row r="23" spans="1:25" ht="19.5" customHeight="1" x14ac:dyDescent="0.2">
      <c r="A23" s="87"/>
      <c r="B23" s="87"/>
      <c r="C23" s="87"/>
      <c r="D23" s="87"/>
      <c r="E23" s="87"/>
      <c r="F23" s="87"/>
      <c r="G23" s="87"/>
      <c r="H23" s="87"/>
      <c r="I23" s="87"/>
      <c r="J23" s="87"/>
      <c r="K23" s="87"/>
      <c r="L23" s="87"/>
      <c r="M23" s="87"/>
      <c r="N23" s="87"/>
      <c r="O23" s="87"/>
      <c r="P23" s="87"/>
      <c r="Q23" s="87"/>
      <c r="R23" s="87"/>
      <c r="S23" s="87"/>
      <c r="T23" s="87"/>
      <c r="U23" s="87"/>
      <c r="V23" s="87"/>
      <c r="W23" s="87"/>
      <c r="X23" s="87"/>
      <c r="Y23" s="87"/>
    </row>
    <row r="24" spans="1:25" ht="19.5" customHeight="1" x14ac:dyDescent="0.2">
      <c r="A24" s="87"/>
      <c r="B24" s="87"/>
      <c r="C24" s="87"/>
      <c r="D24" s="87"/>
      <c r="E24" s="87"/>
      <c r="F24" s="87"/>
      <c r="G24" s="87"/>
      <c r="H24" s="87"/>
      <c r="I24" s="87"/>
      <c r="J24" s="87"/>
      <c r="K24" s="87"/>
      <c r="L24" s="87"/>
      <c r="M24" s="87"/>
      <c r="N24" s="87"/>
      <c r="O24" s="87"/>
      <c r="P24" s="87"/>
      <c r="Q24" s="87"/>
      <c r="R24" s="87"/>
      <c r="S24" s="87"/>
      <c r="T24" s="87"/>
      <c r="U24" s="87"/>
      <c r="V24" s="87"/>
      <c r="W24" s="87"/>
      <c r="X24" s="87"/>
      <c r="Y24" s="87"/>
    </row>
    <row r="25" spans="1:25" ht="19.5" customHeight="1" x14ac:dyDescent="0.2">
      <c r="A25" s="87"/>
      <c r="B25" s="87"/>
      <c r="C25" s="87"/>
      <c r="D25" s="87"/>
      <c r="E25" s="87"/>
      <c r="F25" s="87"/>
      <c r="G25" s="87"/>
      <c r="H25" s="87"/>
      <c r="I25" s="87"/>
      <c r="J25" s="87"/>
      <c r="K25" s="87"/>
      <c r="L25" s="87"/>
      <c r="M25" s="87"/>
      <c r="N25" s="87"/>
      <c r="O25" s="87"/>
      <c r="P25" s="87"/>
      <c r="Q25" s="87"/>
      <c r="R25" s="87"/>
      <c r="S25" s="87"/>
      <c r="T25" s="87"/>
      <c r="U25" s="87"/>
      <c r="V25" s="87"/>
      <c r="W25" s="87"/>
      <c r="X25" s="87"/>
      <c r="Y25" s="87"/>
    </row>
    <row r="26" spans="1:25" ht="19.5" customHeight="1" x14ac:dyDescent="0.2">
      <c r="A26" s="87"/>
      <c r="B26" s="87"/>
      <c r="C26" s="87"/>
      <c r="D26" s="87"/>
      <c r="E26" s="87"/>
      <c r="F26" s="87"/>
      <c r="G26" s="87"/>
      <c r="H26" s="87"/>
      <c r="I26" s="87"/>
      <c r="J26" s="87"/>
      <c r="K26" s="87"/>
      <c r="L26" s="87"/>
      <c r="M26" s="87"/>
      <c r="N26" s="87"/>
      <c r="O26" s="87"/>
      <c r="P26" s="87"/>
      <c r="Q26" s="87"/>
      <c r="R26" s="87"/>
      <c r="S26" s="87"/>
      <c r="T26" s="87"/>
      <c r="U26" s="87"/>
      <c r="V26" s="87"/>
      <c r="W26" s="87"/>
      <c r="X26" s="87"/>
      <c r="Y26" s="87"/>
    </row>
    <row r="27" spans="1:25" ht="19.5" customHeight="1" x14ac:dyDescent="0.2"/>
    <row r="28" spans="1:25" ht="19.5" customHeight="1" x14ac:dyDescent="0.2"/>
  </sheetData>
  <sheetProtection algorithmName="SHA-512" hashValue="koj2O7XlEBIsAgOeFgF/FyqOXEmJTvK0K6VPoHZtxiURwCOfLz42U+3uZ9j/HWzBtgAqqtN6/x0bv+xu2tbPFg==" saltValue="01K56EazzhRlKJipzGvMcQ==" spinCount="100000" sheet="1" objects="1" scenarios="1" selectLockedCells="1"/>
  <mergeCells count="13">
    <mergeCell ref="C13:H13"/>
    <mergeCell ref="A1:B1"/>
    <mergeCell ref="F5:H5"/>
    <mergeCell ref="B3:H3"/>
    <mergeCell ref="K11:P11"/>
    <mergeCell ref="B7:B9"/>
    <mergeCell ref="D7:F7"/>
    <mergeCell ref="D8:H8"/>
    <mergeCell ref="D9:H9"/>
    <mergeCell ref="D10:H10"/>
    <mergeCell ref="D11:F11"/>
    <mergeCell ref="B10:C10"/>
    <mergeCell ref="B11:C11"/>
  </mergeCells>
  <phoneticPr fontId="1"/>
  <pageMargins left="0.7" right="0.6" top="0.75" bottom="0.75" header="0.3" footer="0.3"/>
  <pageSetup paperSize="9" scale="8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コード表!$P$3:$P$4</xm:f>
          </x14:formula1>
          <xm:sqref>D10:H10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pageSetUpPr fitToPage="1"/>
  </sheetPr>
  <dimension ref="A1:AE80"/>
  <sheetViews>
    <sheetView topLeftCell="B1" zoomScale="50" zoomScaleNormal="50" zoomScaleSheetLayoutView="80" workbookViewId="0">
      <selection activeCell="G2" sqref="G2:H2"/>
    </sheetView>
  </sheetViews>
  <sheetFormatPr defaultColWidth="9" defaultRowHeight="14.4" x14ac:dyDescent="0.2"/>
  <cols>
    <col min="1" max="1" width="4" style="21" hidden="1" customWidth="1"/>
    <col min="2" max="2" width="2.109375" style="21" customWidth="1"/>
    <col min="3" max="3" width="5" style="21" customWidth="1"/>
    <col min="4" max="4" width="8.109375" style="21" customWidth="1"/>
    <col min="5" max="5" width="4.33203125" style="21" customWidth="1"/>
    <col min="6" max="6" width="14.44140625" style="21" customWidth="1"/>
    <col min="7" max="7" width="13.109375" style="21" customWidth="1"/>
    <col min="8" max="8" width="9.33203125" style="21" customWidth="1"/>
    <col min="9" max="9" width="3.77734375" style="21" customWidth="1"/>
    <col min="10" max="10" width="4.88671875" style="21" customWidth="1"/>
    <col min="11" max="11" width="14.33203125" style="21" customWidth="1"/>
    <col min="12" max="12" width="14.44140625" style="21" customWidth="1"/>
    <col min="13" max="13" width="7.44140625" style="21" customWidth="1"/>
    <col min="14" max="14" width="18.77734375" style="21" customWidth="1"/>
    <col min="15" max="15" width="1.88671875" style="21" customWidth="1"/>
    <col min="16" max="16" width="27.21875" style="21" customWidth="1"/>
    <col min="17" max="17" width="2.6640625" style="21" customWidth="1"/>
    <col min="18" max="18" width="11.6640625" style="21" hidden="1" customWidth="1"/>
    <col min="19" max="19" width="10.77734375" style="21" hidden="1" customWidth="1"/>
    <col min="20" max="20" width="2.6640625" style="21" customWidth="1"/>
    <col min="21" max="21" width="9" style="21"/>
    <col min="22" max="26" width="27.44140625" style="21" customWidth="1"/>
    <col min="27" max="16384" width="9" style="21"/>
  </cols>
  <sheetData>
    <row r="1" spans="1:31" ht="42.6" customHeight="1" x14ac:dyDescent="0.2">
      <c r="A1" s="281" t="s">
        <v>122</v>
      </c>
      <c r="B1" s="381"/>
      <c r="C1" s="382"/>
      <c r="D1" s="390" t="s">
        <v>169</v>
      </c>
      <c r="E1" s="391"/>
      <c r="F1" s="392"/>
      <c r="G1" s="386" t="s">
        <v>40</v>
      </c>
      <c r="H1" s="387"/>
      <c r="I1" s="59" t="s">
        <v>123</v>
      </c>
      <c r="J1" s="59"/>
      <c r="K1" s="59"/>
      <c r="L1" s="59"/>
      <c r="M1" s="59"/>
      <c r="N1" s="39"/>
      <c r="O1" s="39"/>
      <c r="P1" s="39"/>
      <c r="Q1" s="39"/>
      <c r="R1" s="39"/>
      <c r="S1" s="39"/>
      <c r="T1" s="39"/>
      <c r="U1" s="39"/>
      <c r="V1" s="39"/>
      <c r="W1" s="39"/>
      <c r="X1" s="39"/>
      <c r="Y1" s="39"/>
      <c r="Z1" s="39"/>
      <c r="AA1" s="39"/>
      <c r="AB1" s="39"/>
      <c r="AC1" s="39"/>
      <c r="AD1" s="39"/>
      <c r="AE1" s="39"/>
    </row>
    <row r="2" spans="1:31" ht="42.6" customHeight="1" thickBot="1" x14ac:dyDescent="0.25">
      <c r="A2" s="282"/>
      <c r="B2" s="383"/>
      <c r="C2" s="384"/>
      <c r="D2" s="393" t="s">
        <v>170</v>
      </c>
      <c r="E2" s="394"/>
      <c r="F2" s="395"/>
      <c r="G2" s="388"/>
      <c r="H2" s="389"/>
      <c r="I2" s="355" t="s">
        <v>241</v>
      </c>
      <c r="J2" s="356"/>
      <c r="K2" s="356"/>
      <c r="L2" s="356"/>
      <c r="M2" s="356"/>
      <c r="N2" s="356"/>
      <c r="O2" s="356"/>
      <c r="P2" s="356"/>
      <c r="Q2" s="356"/>
      <c r="R2" s="356"/>
      <c r="S2" s="356"/>
      <c r="T2" s="356"/>
      <c r="U2" s="356"/>
      <c r="V2" s="169"/>
      <c r="W2" s="169"/>
      <c r="X2" s="169"/>
      <c r="Y2" s="169"/>
      <c r="Z2" s="169"/>
      <c r="AA2" s="169"/>
      <c r="AB2" s="169"/>
      <c r="AC2" s="169"/>
      <c r="AD2" s="169"/>
      <c r="AE2" s="169"/>
    </row>
    <row r="3" spans="1:31" x14ac:dyDescent="0.2">
      <c r="A3" s="176"/>
      <c r="B3" s="105"/>
      <c r="C3" s="105"/>
      <c r="D3" s="105"/>
      <c r="E3" s="105"/>
      <c r="F3" s="105"/>
      <c r="G3" s="105"/>
      <c r="H3" s="105"/>
      <c r="I3" s="105"/>
      <c r="J3" s="169"/>
      <c r="K3" s="169"/>
      <c r="L3" s="169"/>
      <c r="M3" s="169"/>
      <c r="N3" s="169"/>
      <c r="O3" s="169"/>
      <c r="P3" s="169"/>
      <c r="Q3" s="169"/>
      <c r="R3" s="169"/>
      <c r="S3" s="169"/>
      <c r="T3" s="169"/>
      <c r="U3" s="169"/>
      <c r="V3" s="169"/>
      <c r="W3" s="169"/>
      <c r="X3" s="169"/>
      <c r="Y3" s="169"/>
      <c r="Z3" s="169"/>
      <c r="AA3" s="169"/>
      <c r="AB3" s="169"/>
      <c r="AC3" s="169"/>
      <c r="AD3" s="169"/>
      <c r="AE3" s="169"/>
    </row>
    <row r="4" spans="1:31" x14ac:dyDescent="0.2">
      <c r="A4" s="176"/>
      <c r="O4" s="104"/>
      <c r="P4" s="105"/>
      <c r="Q4" s="105"/>
      <c r="R4" s="105"/>
      <c r="S4" s="105"/>
      <c r="T4" s="105"/>
      <c r="U4" s="105"/>
      <c r="V4" s="105"/>
      <c r="W4" s="105"/>
      <c r="X4" s="105"/>
      <c r="Y4" s="105"/>
      <c r="Z4" s="105"/>
      <c r="AA4" s="105"/>
      <c r="AB4" s="105"/>
      <c r="AC4" s="105"/>
      <c r="AD4" s="105"/>
      <c r="AE4" s="105"/>
    </row>
    <row r="5" spans="1:31" ht="20.25" customHeight="1" x14ac:dyDescent="0.2">
      <c r="A5" s="176"/>
      <c r="K5" s="313">
        <f>G2</f>
        <v>0</v>
      </c>
      <c r="L5" s="313"/>
      <c r="M5" s="313"/>
      <c r="N5" s="313"/>
      <c r="O5" s="104"/>
      <c r="P5" s="105"/>
      <c r="Q5" s="105"/>
      <c r="R5" s="105"/>
      <c r="S5" s="105"/>
      <c r="T5" s="105"/>
      <c r="U5" s="105"/>
      <c r="V5" s="105"/>
      <c r="W5" s="105"/>
      <c r="X5" s="105"/>
      <c r="Y5" s="105"/>
      <c r="Z5" s="105"/>
      <c r="AA5" s="105"/>
      <c r="AB5" s="105"/>
      <c r="AC5" s="105"/>
      <c r="AD5" s="105"/>
      <c r="AE5" s="105"/>
    </row>
    <row r="6" spans="1:31" ht="22.2" customHeight="1" x14ac:dyDescent="0.2">
      <c r="A6" s="176"/>
      <c r="O6" s="104"/>
      <c r="P6" s="105"/>
      <c r="Q6" s="105"/>
      <c r="R6" s="105"/>
      <c r="S6" s="105"/>
      <c r="T6" s="105"/>
      <c r="U6" s="105"/>
      <c r="V6" s="105"/>
      <c r="W6" s="105"/>
      <c r="X6" s="105"/>
      <c r="Y6" s="105"/>
      <c r="Z6" s="105"/>
      <c r="AA6" s="105"/>
      <c r="AB6" s="105"/>
      <c r="AC6" s="105"/>
      <c r="AD6" s="105"/>
      <c r="AE6" s="105"/>
    </row>
    <row r="7" spans="1:31" ht="21" customHeight="1" x14ac:dyDescent="0.2">
      <c r="A7" s="176"/>
      <c r="C7" s="385" t="str">
        <f>G1</f>
        <v>総社市</v>
      </c>
      <c r="D7" s="385"/>
      <c r="E7" s="385"/>
      <c r="F7" s="21" t="s">
        <v>92</v>
      </c>
      <c r="O7" s="104"/>
      <c r="P7" s="105"/>
      <c r="Q7" s="105"/>
      <c r="R7" s="105"/>
      <c r="S7" s="105"/>
      <c r="T7" s="105"/>
      <c r="U7" s="105"/>
      <c r="V7" s="105"/>
      <c r="W7" s="105"/>
      <c r="X7" s="105"/>
      <c r="Y7" s="105"/>
      <c r="Z7" s="105"/>
      <c r="AA7" s="105"/>
      <c r="AB7" s="105"/>
      <c r="AC7" s="105"/>
      <c r="AD7" s="105"/>
      <c r="AE7" s="105"/>
    </row>
    <row r="8" spans="1:31" ht="15" customHeight="1" x14ac:dyDescent="0.2">
      <c r="A8" s="176"/>
      <c r="O8" s="104"/>
      <c r="P8" s="105"/>
      <c r="Q8" s="105"/>
      <c r="R8" s="105"/>
      <c r="S8" s="105"/>
      <c r="T8" s="105"/>
      <c r="U8" s="105"/>
      <c r="V8" s="105"/>
      <c r="W8" s="105"/>
      <c r="X8" s="105"/>
      <c r="Y8" s="105"/>
      <c r="Z8" s="105"/>
      <c r="AA8" s="105"/>
      <c r="AB8" s="105"/>
      <c r="AC8" s="105"/>
      <c r="AD8" s="105"/>
      <c r="AE8" s="105"/>
    </row>
    <row r="9" spans="1:31" ht="69.599999999999994" customHeight="1" x14ac:dyDescent="0.2">
      <c r="A9" s="176"/>
      <c r="J9" s="357" t="s">
        <v>165</v>
      </c>
      <c r="K9" s="357"/>
      <c r="L9" s="358">
        <f>基本項目!D10</f>
        <v>0</v>
      </c>
      <c r="M9" s="358"/>
      <c r="N9" s="358"/>
      <c r="O9" s="104"/>
      <c r="P9" s="105"/>
      <c r="Q9" s="105"/>
      <c r="R9" s="105"/>
      <c r="S9" s="105"/>
      <c r="T9" s="105"/>
      <c r="U9" s="105"/>
      <c r="V9" s="105"/>
      <c r="W9" s="105"/>
      <c r="X9" s="105"/>
      <c r="Y9" s="105"/>
      <c r="Z9" s="105"/>
      <c r="AA9" s="105"/>
      <c r="AB9" s="105"/>
      <c r="AC9" s="105"/>
      <c r="AD9" s="105"/>
      <c r="AE9" s="105"/>
    </row>
    <row r="10" spans="1:31" ht="16.5" customHeight="1" x14ac:dyDescent="0.2">
      <c r="A10" s="176"/>
      <c r="J10" s="357"/>
      <c r="K10" s="357"/>
      <c r="L10" s="188"/>
      <c r="M10" s="188"/>
      <c r="N10" s="188"/>
      <c r="O10" s="104"/>
      <c r="P10" s="105"/>
      <c r="Q10" s="105"/>
      <c r="R10" s="105"/>
      <c r="S10" s="105"/>
      <c r="T10" s="105"/>
      <c r="U10" s="105"/>
      <c r="V10" s="105"/>
      <c r="W10" s="105"/>
      <c r="X10" s="105"/>
      <c r="Y10" s="105"/>
      <c r="Z10" s="105"/>
      <c r="AA10" s="105"/>
      <c r="AB10" s="105"/>
      <c r="AC10" s="105"/>
      <c r="AD10" s="105"/>
      <c r="AE10" s="105"/>
    </row>
    <row r="11" spans="1:31" ht="16.5" customHeight="1" x14ac:dyDescent="0.2">
      <c r="A11" s="176"/>
      <c r="J11" s="357" t="s">
        <v>254</v>
      </c>
      <c r="K11" s="357"/>
      <c r="L11" s="359"/>
      <c r="M11" s="359"/>
      <c r="N11" s="359"/>
      <c r="O11" s="104"/>
      <c r="P11" s="105"/>
      <c r="Q11" s="105"/>
      <c r="R11" s="105"/>
      <c r="S11" s="105"/>
      <c r="T11" s="105"/>
      <c r="U11" s="105"/>
      <c r="V11" s="105"/>
      <c r="W11" s="105"/>
      <c r="X11" s="105"/>
      <c r="Y11" s="105"/>
      <c r="Z11" s="105"/>
      <c r="AA11" s="105"/>
      <c r="AB11" s="105"/>
      <c r="AC11" s="105"/>
      <c r="AD11" s="105"/>
      <c r="AE11" s="105"/>
    </row>
    <row r="12" spans="1:31" ht="16.5" customHeight="1" x14ac:dyDescent="0.2">
      <c r="A12" s="176"/>
      <c r="J12" s="357" t="s">
        <v>166</v>
      </c>
      <c r="K12" s="357"/>
      <c r="L12" s="359" t="str">
        <f>CONCATENATE(基本項目!D11,"　",基本項目!D12)</f>
        <v>　</v>
      </c>
      <c r="M12" s="359"/>
      <c r="N12" s="359"/>
      <c r="O12" s="104"/>
      <c r="P12" s="105"/>
      <c r="Q12" s="105"/>
      <c r="R12" s="105"/>
      <c r="S12" s="105"/>
      <c r="T12" s="105"/>
      <c r="U12" s="105"/>
      <c r="V12" s="105"/>
      <c r="W12" s="105"/>
      <c r="X12" s="105"/>
      <c r="Y12" s="105"/>
      <c r="Z12" s="105"/>
      <c r="AA12" s="105"/>
      <c r="AB12" s="105"/>
      <c r="AC12" s="105"/>
      <c r="AD12" s="105"/>
      <c r="AE12" s="105"/>
    </row>
    <row r="13" spans="1:31" ht="16.5" customHeight="1" x14ac:dyDescent="0.2">
      <c r="A13" s="176"/>
      <c r="J13" s="357"/>
      <c r="K13" s="357"/>
      <c r="L13" s="188"/>
      <c r="M13" s="188"/>
      <c r="N13" s="188"/>
      <c r="O13" s="104"/>
      <c r="P13" s="105"/>
      <c r="Q13" s="105"/>
      <c r="R13" s="105"/>
      <c r="S13" s="105"/>
      <c r="T13" s="105"/>
      <c r="U13" s="105"/>
      <c r="V13" s="105"/>
      <c r="W13" s="105"/>
      <c r="X13" s="105"/>
      <c r="Y13" s="105"/>
      <c r="Z13" s="105"/>
      <c r="AA13" s="105"/>
      <c r="AB13" s="105"/>
      <c r="AC13" s="105"/>
      <c r="AD13" s="105"/>
      <c r="AE13" s="105"/>
    </row>
    <row r="14" spans="1:31" ht="16.5" customHeight="1" x14ac:dyDescent="0.2">
      <c r="A14" s="176"/>
      <c r="J14" s="357" t="s">
        <v>255</v>
      </c>
      <c r="K14" s="357"/>
      <c r="L14" s="359"/>
      <c r="M14" s="359"/>
      <c r="N14" s="359"/>
      <c r="O14" s="104"/>
      <c r="P14" s="105"/>
      <c r="Q14" s="105"/>
      <c r="R14" s="105"/>
      <c r="S14" s="105"/>
      <c r="T14" s="105"/>
      <c r="U14" s="105"/>
      <c r="V14" s="105"/>
      <c r="W14" s="105"/>
      <c r="X14" s="105"/>
      <c r="Y14" s="105"/>
      <c r="Z14" s="105"/>
      <c r="AA14" s="105"/>
      <c r="AB14" s="105"/>
      <c r="AC14" s="105"/>
      <c r="AD14" s="105"/>
      <c r="AE14" s="105"/>
    </row>
    <row r="15" spans="1:31" ht="16.5" customHeight="1" x14ac:dyDescent="0.2">
      <c r="A15" s="176"/>
      <c r="J15" s="357" t="s">
        <v>220</v>
      </c>
      <c r="K15" s="357"/>
      <c r="L15" s="359" t="str">
        <f>CONCATENATE(基本項目!D15,"　",基本項目!D16)</f>
        <v>　</v>
      </c>
      <c r="M15" s="359"/>
      <c r="N15" s="359"/>
      <c r="O15" s="104"/>
      <c r="P15" s="105"/>
      <c r="Q15" s="105"/>
      <c r="R15" s="105"/>
      <c r="S15" s="105"/>
      <c r="T15" s="105"/>
      <c r="U15" s="105"/>
      <c r="V15" s="105"/>
      <c r="W15" s="105"/>
      <c r="X15" s="105"/>
      <c r="Y15" s="105"/>
      <c r="Z15" s="105"/>
      <c r="AA15" s="105"/>
      <c r="AB15" s="105"/>
      <c r="AC15" s="105"/>
      <c r="AD15" s="105"/>
      <c r="AE15" s="105"/>
    </row>
    <row r="16" spans="1:31" ht="16.5" customHeight="1" x14ac:dyDescent="0.2">
      <c r="A16" s="176"/>
      <c r="J16" s="357"/>
      <c r="K16" s="357"/>
      <c r="L16" s="188"/>
      <c r="M16" s="188"/>
      <c r="N16" s="188"/>
      <c r="O16" s="104"/>
      <c r="P16" s="105"/>
      <c r="Q16" s="105"/>
      <c r="R16" s="105"/>
      <c r="S16" s="105"/>
      <c r="T16" s="105"/>
      <c r="U16" s="105"/>
      <c r="V16" s="105"/>
      <c r="W16" s="105"/>
      <c r="X16" s="105"/>
      <c r="Y16" s="105"/>
      <c r="Z16" s="105"/>
      <c r="AA16" s="105"/>
      <c r="AB16" s="105"/>
      <c r="AC16" s="105"/>
      <c r="AD16" s="105"/>
      <c r="AE16" s="105"/>
    </row>
    <row r="17" spans="1:31" ht="16.5" customHeight="1" x14ac:dyDescent="0.2">
      <c r="A17" s="176"/>
      <c r="J17" s="357" t="s">
        <v>256</v>
      </c>
      <c r="K17" s="357"/>
      <c r="L17" s="359">
        <f>基本項目!D13</f>
        <v>0</v>
      </c>
      <c r="M17" s="359"/>
      <c r="N17" s="359"/>
      <c r="P17" s="105"/>
      <c r="Q17" s="105"/>
      <c r="R17" s="105"/>
      <c r="S17" s="105"/>
      <c r="T17" s="105"/>
      <c r="U17" s="105"/>
      <c r="V17" s="105"/>
      <c r="W17" s="105"/>
      <c r="X17" s="105"/>
      <c r="Y17" s="105"/>
      <c r="Z17" s="105"/>
      <c r="AA17" s="105"/>
      <c r="AB17" s="105"/>
      <c r="AC17" s="105"/>
      <c r="AD17" s="105"/>
      <c r="AE17" s="105"/>
    </row>
    <row r="18" spans="1:31" ht="30" customHeight="1" x14ac:dyDescent="0.2">
      <c r="A18" s="176"/>
      <c r="O18" s="104"/>
      <c r="P18" s="105"/>
      <c r="Q18" s="105"/>
      <c r="R18" s="105"/>
      <c r="S18" s="105"/>
      <c r="T18" s="105"/>
      <c r="U18" s="105"/>
      <c r="V18" s="105"/>
      <c r="W18" s="105"/>
      <c r="X18" s="105" t="s">
        <v>240</v>
      </c>
      <c r="Y18" s="105"/>
      <c r="Z18" s="105"/>
      <c r="AA18" s="105"/>
      <c r="AB18" s="105"/>
      <c r="AC18" s="105"/>
      <c r="AD18" s="105"/>
      <c r="AE18" s="105"/>
    </row>
    <row r="19" spans="1:31" ht="23.4" x14ac:dyDescent="0.2">
      <c r="A19" s="176"/>
      <c r="C19" s="271" t="s">
        <v>167</v>
      </c>
      <c r="D19" s="271"/>
      <c r="E19" s="271"/>
      <c r="F19" s="271"/>
      <c r="G19" s="271"/>
      <c r="H19" s="271"/>
      <c r="I19" s="271"/>
      <c r="J19" s="271"/>
      <c r="K19" s="271"/>
      <c r="L19" s="271"/>
      <c r="M19" s="271"/>
      <c r="N19" s="271"/>
      <c r="O19" s="104"/>
      <c r="P19" s="105"/>
      <c r="Q19" s="105"/>
      <c r="R19" s="105"/>
      <c r="S19" s="105"/>
      <c r="T19" s="105"/>
      <c r="U19" s="105"/>
      <c r="V19" s="105"/>
      <c r="W19" s="105"/>
      <c r="X19" s="105"/>
      <c r="Y19" s="105"/>
      <c r="Z19" s="105"/>
      <c r="AA19" s="105"/>
      <c r="AB19" s="105"/>
      <c r="AC19" s="105"/>
      <c r="AD19" s="105"/>
      <c r="AE19" s="105"/>
    </row>
    <row r="20" spans="1:31" ht="27" customHeight="1" x14ac:dyDescent="0.2">
      <c r="A20" s="176"/>
      <c r="O20" s="104"/>
      <c r="P20" s="105"/>
      <c r="Q20" s="105"/>
      <c r="R20" s="105"/>
      <c r="S20" s="105"/>
      <c r="T20" s="105"/>
      <c r="U20" s="105"/>
      <c r="V20" s="105"/>
      <c r="W20" s="105"/>
      <c r="X20" s="105"/>
      <c r="Y20" s="105"/>
      <c r="Z20" s="105"/>
      <c r="AA20" s="105"/>
      <c r="AB20" s="105"/>
      <c r="AC20" s="105"/>
      <c r="AD20" s="105"/>
      <c r="AE20" s="105"/>
    </row>
    <row r="21" spans="1:31" ht="36" customHeight="1" x14ac:dyDescent="0.2">
      <c r="A21" s="176"/>
      <c r="C21" s="273" t="str">
        <f>CONCATENATE("　",基本項目!D4,"執行の",VLOOKUP(基本項目!D5,コード表!D3:F10,3,FALSE),"の不在者投票を次のとおり送付します。")</f>
        <v>　令和７年９月２１日執行の総社市議会議員選挙の不在者投票を次のとおり送付します。</v>
      </c>
      <c r="D21" s="273"/>
      <c r="E21" s="273"/>
      <c r="F21" s="273"/>
      <c r="G21" s="273"/>
      <c r="H21" s="273"/>
      <c r="I21" s="273"/>
      <c r="J21" s="273"/>
      <c r="K21" s="273"/>
      <c r="L21" s="273"/>
      <c r="M21" s="273"/>
      <c r="N21" s="273"/>
      <c r="O21" s="104"/>
      <c r="P21" s="105"/>
      <c r="Q21" s="105"/>
      <c r="R21" s="105"/>
      <c r="S21" s="105"/>
      <c r="T21" s="105"/>
      <c r="U21" s="105"/>
      <c r="V21" s="105"/>
      <c r="W21" s="105"/>
      <c r="X21" s="105"/>
      <c r="Y21" s="105"/>
      <c r="Z21" s="105"/>
      <c r="AA21" s="105"/>
      <c r="AB21" s="105"/>
      <c r="AC21" s="105"/>
      <c r="AD21" s="105"/>
      <c r="AE21" s="105"/>
    </row>
    <row r="22" spans="1:31" ht="16.5" customHeight="1" x14ac:dyDescent="0.2">
      <c r="A22" s="176"/>
      <c r="C22" s="64"/>
      <c r="D22" s="64"/>
      <c r="E22" s="166"/>
      <c r="F22" s="64"/>
      <c r="G22" s="64"/>
      <c r="H22" s="166"/>
      <c r="I22" s="138"/>
      <c r="J22" s="138"/>
      <c r="K22" s="64"/>
      <c r="L22" s="166"/>
      <c r="M22" s="166"/>
      <c r="N22" s="64"/>
      <c r="O22" s="104"/>
      <c r="P22" s="105"/>
      <c r="Q22" s="105"/>
      <c r="R22" s="105"/>
      <c r="S22" s="105"/>
      <c r="T22" s="105"/>
      <c r="U22" s="105"/>
      <c r="V22" s="105"/>
      <c r="W22" s="105"/>
      <c r="X22" s="105"/>
      <c r="Y22" s="105"/>
      <c r="Z22" s="105"/>
      <c r="AA22" s="105"/>
      <c r="AB22" s="105"/>
      <c r="AC22" s="105"/>
      <c r="AD22" s="105"/>
      <c r="AE22" s="105"/>
    </row>
    <row r="23" spans="1:31" ht="16.5" customHeight="1" x14ac:dyDescent="0.2">
      <c r="A23" s="176"/>
      <c r="C23" s="354" t="s">
        <v>168</v>
      </c>
      <c r="D23" s="354"/>
      <c r="E23" s="354"/>
      <c r="F23" s="354"/>
      <c r="G23" s="354"/>
      <c r="H23" s="354"/>
      <c r="I23" s="354"/>
      <c r="J23" s="354"/>
      <c r="K23" s="354"/>
      <c r="L23" s="354"/>
      <c r="M23" s="354"/>
      <c r="N23" s="354"/>
      <c r="O23" s="104"/>
      <c r="P23" s="105"/>
      <c r="Q23" s="105"/>
      <c r="R23" s="105"/>
      <c r="S23" s="105"/>
      <c r="T23" s="105"/>
      <c r="U23" s="105"/>
      <c r="V23" s="105"/>
      <c r="W23" s="105"/>
      <c r="X23" s="105"/>
      <c r="Y23" s="105"/>
      <c r="Z23" s="105"/>
      <c r="AA23" s="105"/>
      <c r="AB23" s="105"/>
      <c r="AC23" s="105"/>
      <c r="AD23" s="105"/>
      <c r="AE23" s="105"/>
    </row>
    <row r="24" spans="1:31" ht="16.5" customHeight="1" x14ac:dyDescent="0.2">
      <c r="A24" s="176"/>
      <c r="C24" s="168"/>
      <c r="D24" s="168"/>
      <c r="E24" s="168"/>
      <c r="F24" s="168"/>
      <c r="G24" s="168"/>
      <c r="H24" s="168"/>
      <c r="I24" s="168"/>
      <c r="J24" s="168"/>
      <c r="K24" s="168"/>
      <c r="L24" s="168"/>
      <c r="M24" s="168"/>
      <c r="N24" s="168"/>
      <c r="O24" s="104"/>
      <c r="P24" s="105"/>
      <c r="Q24" s="105"/>
      <c r="R24" s="105"/>
      <c r="S24" s="105"/>
      <c r="T24" s="105"/>
      <c r="U24" s="105"/>
      <c r="V24" s="105"/>
      <c r="W24" s="105"/>
      <c r="X24" s="105"/>
      <c r="Y24" s="105"/>
      <c r="Z24" s="105"/>
      <c r="AA24" s="105"/>
      <c r="AB24" s="105"/>
      <c r="AC24" s="105"/>
      <c r="AD24" s="105"/>
      <c r="AE24" s="105"/>
    </row>
    <row r="25" spans="1:31" ht="18.75" customHeight="1" x14ac:dyDescent="0.2">
      <c r="A25" s="176"/>
      <c r="C25" s="21" t="s">
        <v>242</v>
      </c>
      <c r="O25" s="104"/>
      <c r="P25" s="105"/>
      <c r="Q25" s="105"/>
      <c r="R25" s="105"/>
      <c r="S25" s="105"/>
      <c r="T25" s="105"/>
      <c r="U25" s="105"/>
      <c r="V25" s="105"/>
      <c r="W25" s="105"/>
      <c r="X25" s="105"/>
      <c r="Y25" s="105"/>
      <c r="Z25" s="105"/>
      <c r="AA25" s="105"/>
      <c r="AB25" s="105"/>
      <c r="AC25" s="105"/>
      <c r="AD25" s="105"/>
      <c r="AE25" s="105"/>
    </row>
    <row r="26" spans="1:31" ht="34.5" customHeight="1" thickBot="1" x14ac:dyDescent="0.25">
      <c r="A26" s="176"/>
      <c r="C26" s="361" t="s">
        <v>247</v>
      </c>
      <c r="D26" s="361"/>
      <c r="E26" s="361"/>
      <c r="F26" s="361"/>
      <c r="G26" s="366" t="s">
        <v>244</v>
      </c>
      <c r="H26" s="367"/>
      <c r="I26" s="360" t="s">
        <v>245</v>
      </c>
      <c r="J26" s="361"/>
      <c r="K26" s="361"/>
      <c r="L26" s="360" t="s">
        <v>246</v>
      </c>
      <c r="M26" s="361"/>
      <c r="N26" s="186" t="s">
        <v>253</v>
      </c>
      <c r="O26" s="104"/>
      <c r="P26" s="105"/>
      <c r="Q26" s="105"/>
      <c r="R26" s="105"/>
      <c r="S26" s="105"/>
      <c r="T26" s="105"/>
      <c r="U26" s="105"/>
      <c r="V26" s="105"/>
      <c r="W26" s="105"/>
      <c r="X26" s="105"/>
      <c r="Y26" s="105"/>
      <c r="Z26" s="105"/>
      <c r="AA26" s="105"/>
      <c r="AB26" s="105"/>
      <c r="AC26" s="105"/>
      <c r="AD26" s="105"/>
      <c r="AE26" s="105"/>
    </row>
    <row r="27" spans="1:31" ht="56.25" customHeight="1" thickTop="1" x14ac:dyDescent="0.2">
      <c r="A27" s="176"/>
      <c r="C27" s="363" t="str">
        <f>VLOOKUP(基本項目!D5,コード表!D2:E10,2,FALSE)</f>
        <v>総社市議会議員選挙</v>
      </c>
      <c r="D27" s="363"/>
      <c r="E27" s="363"/>
      <c r="F27" s="363"/>
      <c r="G27" s="364" t="e">
        <f>VLOOKUP(G2-基本項目!D3,集計表!A6:AF21,(VLOOKUP(G1,コード表!A3:B33,2,FALSE))+2,FALSE)</f>
        <v>#N/A</v>
      </c>
      <c r="H27" s="365"/>
      <c r="I27" s="362" t="e">
        <f>VLOOKUP(G2-基本項目!D3,集計表!A33:AF48,(VLOOKUP(G1,コード表!A3:B33,2,FALSE))+2,FALSE)</f>
        <v>#N/A</v>
      </c>
      <c r="J27" s="362"/>
      <c r="K27" s="362"/>
      <c r="L27" s="362" t="e">
        <f>SUM(F27:K27)</f>
        <v>#N/A</v>
      </c>
      <c r="M27" s="362"/>
      <c r="N27" s="195"/>
      <c r="O27" s="104"/>
      <c r="P27" s="105"/>
      <c r="Q27" s="105"/>
      <c r="R27" s="105"/>
      <c r="S27" s="105"/>
      <c r="T27" s="105"/>
      <c r="U27" s="105"/>
      <c r="V27" s="105"/>
      <c r="W27" s="105"/>
      <c r="X27" s="105"/>
      <c r="Y27" s="105"/>
      <c r="Z27" s="105"/>
      <c r="AA27" s="105"/>
      <c r="AB27" s="105"/>
      <c r="AC27" s="105"/>
      <c r="AD27" s="105"/>
      <c r="AE27" s="105"/>
    </row>
    <row r="28" spans="1:31" ht="18.75" customHeight="1" x14ac:dyDescent="0.2">
      <c r="A28" s="176"/>
      <c r="C28" s="170"/>
      <c r="D28" s="170"/>
      <c r="E28" s="170"/>
      <c r="F28" s="170"/>
      <c r="G28" s="170"/>
      <c r="H28" s="170"/>
      <c r="I28" s="170"/>
      <c r="J28" s="170"/>
      <c r="K28" s="170"/>
      <c r="L28" s="170"/>
      <c r="M28" s="170"/>
      <c r="N28" s="171"/>
      <c r="O28" s="104"/>
      <c r="P28" s="105"/>
      <c r="Q28" s="105"/>
      <c r="R28" s="105"/>
      <c r="S28" s="105"/>
      <c r="T28" s="105"/>
      <c r="U28" s="105"/>
      <c r="V28" s="105"/>
      <c r="W28" s="105"/>
      <c r="X28" s="105"/>
      <c r="Y28" s="105"/>
      <c r="Z28" s="105"/>
      <c r="AA28" s="105"/>
      <c r="AB28" s="105"/>
      <c r="AC28" s="105"/>
      <c r="AD28" s="105"/>
      <c r="AE28" s="105"/>
    </row>
    <row r="29" spans="1:31" ht="18.75" customHeight="1" x14ac:dyDescent="0.2">
      <c r="A29" s="176"/>
      <c r="C29" s="21" t="s">
        <v>243</v>
      </c>
      <c r="O29" s="104"/>
      <c r="P29" s="105"/>
      <c r="Q29" s="105"/>
      <c r="R29" s="105"/>
      <c r="S29" s="105"/>
      <c r="T29" s="105"/>
      <c r="U29" s="105"/>
      <c r="V29" s="105"/>
      <c r="W29" s="105"/>
      <c r="X29" s="105"/>
      <c r="Y29" s="105"/>
      <c r="Z29" s="105"/>
      <c r="AA29" s="105"/>
      <c r="AB29" s="105"/>
      <c r="AC29" s="105"/>
      <c r="AD29" s="105"/>
      <c r="AE29" s="105"/>
    </row>
    <row r="30" spans="1:31" ht="30.75" customHeight="1" thickBot="1" x14ac:dyDescent="0.25">
      <c r="A30" s="176"/>
      <c r="C30" s="167" t="s">
        <v>248</v>
      </c>
      <c r="D30" s="371" t="s">
        <v>219</v>
      </c>
      <c r="E30" s="380"/>
      <c r="F30" s="372"/>
      <c r="G30" s="368" t="s">
        <v>249</v>
      </c>
      <c r="H30" s="369"/>
      <c r="I30" s="370"/>
      <c r="J30" s="167" t="s">
        <v>248</v>
      </c>
      <c r="K30" s="371" t="s">
        <v>219</v>
      </c>
      <c r="L30" s="372"/>
      <c r="M30" s="368" t="s">
        <v>249</v>
      </c>
      <c r="N30" s="370"/>
      <c r="O30" s="104"/>
      <c r="P30" s="105"/>
      <c r="Q30" s="105"/>
      <c r="R30" s="105"/>
      <c r="S30" s="105"/>
      <c r="T30" s="105"/>
      <c r="U30" s="105"/>
      <c r="V30" s="105"/>
      <c r="W30" s="105"/>
      <c r="X30" s="105"/>
      <c r="Y30" s="105"/>
      <c r="Z30" s="105"/>
      <c r="AA30" s="105"/>
      <c r="AB30" s="105"/>
      <c r="AC30" s="105"/>
      <c r="AD30" s="105"/>
      <c r="AE30" s="105"/>
    </row>
    <row r="31" spans="1:31" ht="22.5" hidden="1" customHeight="1" thickBot="1" x14ac:dyDescent="0.25">
      <c r="A31" s="176"/>
      <c r="C31" s="94" t="str">
        <f>IFERROR(DGET(選挙人氏名!A:AA,4,R32:S33),"")</f>
        <v/>
      </c>
      <c r="D31" s="189">
        <f>90000+(VLOOKUP(G1,コード表!A3:B33,2,FALSE))*100+DAY(G2)</f>
        <v>90100</v>
      </c>
      <c r="E31" s="190"/>
      <c r="F31" s="191"/>
      <c r="G31" s="178"/>
      <c r="H31" s="170"/>
      <c r="I31" s="179"/>
      <c r="J31" s="21" t="str">
        <f>IFERROR(DGET(選挙人氏名!A:AA,4,R32:S33),"")</f>
        <v/>
      </c>
      <c r="K31" s="189">
        <f>90000+(VLOOKUP(G1,コード表!A3:B33,2,FALSE))*100+DAY(G2)</f>
        <v>90100</v>
      </c>
      <c r="L31" s="191"/>
      <c r="M31" s="170"/>
      <c r="N31" s="179"/>
      <c r="O31" s="104"/>
      <c r="P31" s="105"/>
      <c r="Q31" s="105"/>
      <c r="R31" s="105"/>
      <c r="S31" s="105"/>
      <c r="T31" s="105"/>
      <c r="U31" s="105"/>
      <c r="V31" s="105"/>
      <c r="W31" s="105"/>
      <c r="X31" s="105"/>
      <c r="Y31" s="105"/>
      <c r="Z31" s="105"/>
      <c r="AA31" s="105"/>
      <c r="AB31" s="105"/>
      <c r="AC31" s="105"/>
      <c r="AD31" s="105"/>
      <c r="AE31" s="105"/>
    </row>
    <row r="32" spans="1:31" ht="27" customHeight="1" x14ac:dyDescent="0.2">
      <c r="A32" s="176"/>
      <c r="C32" s="140">
        <v>1</v>
      </c>
      <c r="D32" s="180" t="str">
        <f t="dataTable" ref="D32:D41" dt2D="1" dtr="1" r1="R33" r2="S33"/>
        <v/>
      </c>
      <c r="E32" s="181"/>
      <c r="F32" s="185"/>
      <c r="G32" s="374" t="str">
        <f>IFERROR(VLOOKUP(D32,選挙人氏名!D:Q,14,FALSE),"")</f>
        <v/>
      </c>
      <c r="H32" s="398"/>
      <c r="I32" s="375"/>
      <c r="J32" s="183">
        <v>11</v>
      </c>
      <c r="K32" s="180" t="str">
        <f t="dataTable" ref="K32:K41" dt2D="1" dtr="1" r1="R33" r2="S33" ca="1"/>
        <v/>
      </c>
      <c r="L32" s="185"/>
      <c r="M32" s="374" t="str">
        <f>IFERROR(VLOOKUP(K32,選挙人氏名!D:Q,14,FALSE),"")</f>
        <v/>
      </c>
      <c r="N32" s="375"/>
      <c r="O32" s="104"/>
      <c r="P32" s="105"/>
      <c r="Q32" s="150"/>
      <c r="R32" s="52" t="s">
        <v>184</v>
      </c>
      <c r="S32" s="52" t="s">
        <v>185</v>
      </c>
      <c r="T32" s="150"/>
      <c r="U32" s="105"/>
      <c r="V32" s="105"/>
      <c r="W32" s="105"/>
      <c r="X32" s="105"/>
      <c r="Y32" s="105"/>
      <c r="Z32" s="105"/>
      <c r="AA32" s="105"/>
      <c r="AB32" s="105"/>
      <c r="AC32" s="105"/>
      <c r="AD32" s="105"/>
      <c r="AE32" s="105"/>
    </row>
    <row r="33" spans="1:31" ht="27" customHeight="1" x14ac:dyDescent="0.2">
      <c r="A33" s="176"/>
      <c r="C33" s="140">
        <v>2</v>
      </c>
      <c r="D33" s="182" t="str">
        <v/>
      </c>
      <c r="E33" s="173"/>
      <c r="F33" s="149"/>
      <c r="G33" s="376" t="str">
        <f>IFERROR(VLOOKUP(D33,選挙人氏名!D:Q,14,FALSE),"")</f>
        <v/>
      </c>
      <c r="H33" s="399"/>
      <c r="I33" s="377"/>
      <c r="J33" s="183">
        <v>12</v>
      </c>
      <c r="K33" s="182" t="str">
        <v/>
      </c>
      <c r="L33" s="149"/>
      <c r="M33" s="376" t="str">
        <f>IFERROR(VLOOKUP(K33,選挙人氏名!D:Q,14,FALSE),"")</f>
        <v/>
      </c>
      <c r="N33" s="377"/>
      <c r="O33" s="104"/>
      <c r="P33" s="105"/>
      <c r="Q33" s="150"/>
      <c r="R33" s="174"/>
      <c r="S33" s="174"/>
      <c r="T33" s="150"/>
      <c r="U33" s="105"/>
      <c r="V33" s="105"/>
      <c r="W33" s="105"/>
      <c r="X33" s="105"/>
      <c r="Y33" s="105"/>
      <c r="Z33" s="105"/>
      <c r="AA33" s="105"/>
      <c r="AB33" s="105"/>
      <c r="AC33" s="105"/>
      <c r="AD33" s="105"/>
      <c r="AE33" s="105"/>
    </row>
    <row r="34" spans="1:31" ht="27" customHeight="1" x14ac:dyDescent="0.2">
      <c r="A34" s="176"/>
      <c r="C34" s="140">
        <v>3</v>
      </c>
      <c r="D34" s="182" t="str">
        <v/>
      </c>
      <c r="E34" s="173"/>
      <c r="F34" s="149"/>
      <c r="G34" s="376" t="str">
        <f>IFERROR(VLOOKUP(D34,選挙人氏名!D:Q,14,FALSE),"")</f>
        <v/>
      </c>
      <c r="H34" s="399"/>
      <c r="I34" s="377"/>
      <c r="J34" s="183">
        <v>13</v>
      </c>
      <c r="K34" s="182" t="str">
        <v/>
      </c>
      <c r="L34" s="149"/>
      <c r="M34" s="376" t="str">
        <f>IFERROR(VLOOKUP(K34,選挙人氏名!D:Q,14,FALSE),"")</f>
        <v/>
      </c>
      <c r="N34" s="377"/>
      <c r="O34" s="104"/>
      <c r="P34" s="105"/>
      <c r="Q34" s="105"/>
      <c r="R34" s="105"/>
      <c r="S34" s="105"/>
      <c r="T34" s="105"/>
      <c r="U34" s="105"/>
      <c r="V34" s="105"/>
      <c r="W34" s="105"/>
      <c r="X34" s="105"/>
      <c r="Y34" s="105"/>
      <c r="Z34" s="105"/>
      <c r="AA34" s="105"/>
      <c r="AB34" s="105"/>
      <c r="AC34" s="105"/>
      <c r="AD34" s="105"/>
      <c r="AE34" s="105"/>
    </row>
    <row r="35" spans="1:31" ht="27" customHeight="1" x14ac:dyDescent="0.2">
      <c r="A35" s="176"/>
      <c r="C35" s="140">
        <v>4</v>
      </c>
      <c r="D35" s="182" t="str">
        <v/>
      </c>
      <c r="E35" s="173"/>
      <c r="F35" s="149"/>
      <c r="G35" s="376" t="str">
        <f>IFERROR(VLOOKUP(D35,選挙人氏名!D:Q,14,FALSE),"")</f>
        <v/>
      </c>
      <c r="H35" s="399"/>
      <c r="I35" s="377"/>
      <c r="J35" s="183">
        <v>14</v>
      </c>
      <c r="K35" s="182" t="str">
        <v/>
      </c>
      <c r="L35" s="149"/>
      <c r="M35" s="376" t="str">
        <f>IFERROR(VLOOKUP(K35,選挙人氏名!D:Q,14,FALSE),"")</f>
        <v/>
      </c>
      <c r="N35" s="377"/>
      <c r="O35" s="104"/>
      <c r="P35" s="105"/>
      <c r="Q35" s="105"/>
      <c r="R35" s="105"/>
      <c r="S35" s="105"/>
      <c r="T35" s="105"/>
      <c r="U35" s="105"/>
      <c r="V35" s="105"/>
      <c r="W35" s="105"/>
      <c r="X35" s="105"/>
      <c r="Y35" s="105"/>
      <c r="Z35" s="105"/>
      <c r="AA35" s="105"/>
      <c r="AB35" s="105"/>
      <c r="AC35" s="105"/>
      <c r="AD35" s="105"/>
      <c r="AE35" s="105"/>
    </row>
    <row r="36" spans="1:31" ht="27" customHeight="1" x14ac:dyDescent="0.2">
      <c r="A36" s="176"/>
      <c r="C36" s="140">
        <v>5</v>
      </c>
      <c r="D36" s="182" t="str">
        <v/>
      </c>
      <c r="E36" s="173"/>
      <c r="F36" s="149"/>
      <c r="G36" s="376" t="str">
        <f>IFERROR(VLOOKUP(D36,選挙人氏名!D:Q,14,FALSE),"")</f>
        <v/>
      </c>
      <c r="H36" s="399"/>
      <c r="I36" s="377"/>
      <c r="J36" s="183">
        <v>15</v>
      </c>
      <c r="K36" s="182" t="str">
        <v/>
      </c>
      <c r="L36" s="149"/>
      <c r="M36" s="376" t="str">
        <f>IFERROR(VLOOKUP(K36,選挙人氏名!D:Q,14,FALSE),"")</f>
        <v/>
      </c>
      <c r="N36" s="377"/>
      <c r="O36" s="104"/>
      <c r="P36" s="105"/>
      <c r="Q36" s="105"/>
      <c r="R36" s="105"/>
      <c r="S36" s="105"/>
      <c r="T36" s="105"/>
      <c r="U36" s="105"/>
      <c r="V36" s="105"/>
      <c r="W36" s="105"/>
      <c r="X36" s="105"/>
      <c r="Y36" s="105"/>
      <c r="Z36" s="105"/>
      <c r="AA36" s="105"/>
      <c r="AB36" s="105"/>
      <c r="AC36" s="105"/>
      <c r="AD36" s="105"/>
      <c r="AE36" s="105"/>
    </row>
    <row r="37" spans="1:31" ht="27" customHeight="1" x14ac:dyDescent="0.2">
      <c r="A37" s="176"/>
      <c r="C37" s="140">
        <v>6</v>
      </c>
      <c r="D37" s="182" t="str">
        <v/>
      </c>
      <c r="E37" s="173"/>
      <c r="F37" s="149"/>
      <c r="G37" s="376" t="str">
        <f>IFERROR(VLOOKUP(D37,選挙人氏名!D:Q,14,FALSE),"")</f>
        <v/>
      </c>
      <c r="H37" s="399"/>
      <c r="I37" s="377"/>
      <c r="J37" s="183">
        <v>16</v>
      </c>
      <c r="K37" s="182" t="str">
        <v/>
      </c>
      <c r="L37" s="149"/>
      <c r="M37" s="376" t="str">
        <f>IFERROR(VLOOKUP(K37,選挙人氏名!D:Q,14,FALSE),"")</f>
        <v/>
      </c>
      <c r="N37" s="377"/>
      <c r="O37" s="104"/>
      <c r="P37" s="105"/>
      <c r="Q37" s="105"/>
      <c r="R37" s="105"/>
      <c r="S37" s="105"/>
      <c r="T37" s="105"/>
      <c r="U37" s="105"/>
      <c r="V37" s="105"/>
      <c r="W37" s="105"/>
      <c r="X37" s="105"/>
      <c r="Y37" s="105"/>
      <c r="Z37" s="105"/>
      <c r="AA37" s="105"/>
      <c r="AB37" s="105"/>
      <c r="AC37" s="105"/>
      <c r="AD37" s="105"/>
      <c r="AE37" s="105"/>
    </row>
    <row r="38" spans="1:31" ht="27" customHeight="1" x14ac:dyDescent="0.2">
      <c r="A38" s="176"/>
      <c r="B38" s="104"/>
      <c r="C38" s="177">
        <v>7</v>
      </c>
      <c r="D38" s="182" t="str">
        <v/>
      </c>
      <c r="E38" s="173"/>
      <c r="F38" s="149"/>
      <c r="G38" s="376" t="str">
        <f>IFERROR(VLOOKUP(D38,選挙人氏名!D:Q,14,FALSE),"")</f>
        <v/>
      </c>
      <c r="H38" s="399"/>
      <c r="I38" s="377"/>
      <c r="J38" s="184">
        <v>17</v>
      </c>
      <c r="K38" s="182" t="str">
        <v/>
      </c>
      <c r="L38" s="149"/>
      <c r="M38" s="376" t="str">
        <f>IFERROR(VLOOKUP(K38,選挙人氏名!D:Q,14,FALSE),"")</f>
        <v/>
      </c>
      <c r="N38" s="377"/>
      <c r="O38" s="104"/>
      <c r="P38" s="105"/>
      <c r="Q38" s="105"/>
      <c r="R38" s="105"/>
      <c r="S38" s="105"/>
      <c r="T38" s="105"/>
      <c r="U38" s="105"/>
      <c r="V38" s="105"/>
      <c r="W38" s="105"/>
      <c r="X38" s="105"/>
      <c r="Y38" s="105"/>
      <c r="Z38" s="105"/>
      <c r="AA38" s="105"/>
      <c r="AB38" s="105"/>
      <c r="AC38" s="105"/>
      <c r="AD38" s="105"/>
      <c r="AE38" s="105"/>
    </row>
    <row r="39" spans="1:31" ht="27" customHeight="1" x14ac:dyDescent="0.2">
      <c r="A39" s="176"/>
      <c r="B39" s="104"/>
      <c r="C39" s="177">
        <v>8</v>
      </c>
      <c r="D39" s="182" t="str">
        <v/>
      </c>
      <c r="E39" s="173"/>
      <c r="F39" s="149"/>
      <c r="G39" s="376" t="str">
        <f>IFERROR(VLOOKUP(D39,選挙人氏名!D:Q,14,FALSE),"")</f>
        <v/>
      </c>
      <c r="H39" s="399"/>
      <c r="I39" s="377"/>
      <c r="J39" s="184">
        <v>18</v>
      </c>
      <c r="K39" s="182" t="str">
        <v/>
      </c>
      <c r="L39" s="149"/>
      <c r="M39" s="376" t="str">
        <f>IFERROR(VLOOKUP(K39,選挙人氏名!D:Q,14,FALSE),"")</f>
        <v/>
      </c>
      <c r="N39" s="377"/>
      <c r="O39" s="104"/>
      <c r="P39" s="105"/>
      <c r="Q39" s="105"/>
      <c r="R39" s="105"/>
      <c r="S39" s="105"/>
      <c r="T39" s="105"/>
      <c r="U39" s="105"/>
      <c r="V39" s="105"/>
      <c r="W39" s="105"/>
      <c r="X39" s="105"/>
      <c r="Y39" s="105"/>
      <c r="Z39" s="105"/>
      <c r="AA39" s="105"/>
      <c r="AB39" s="105"/>
      <c r="AC39" s="105"/>
      <c r="AD39" s="105"/>
      <c r="AE39" s="105"/>
    </row>
    <row r="40" spans="1:31" ht="27" customHeight="1" x14ac:dyDescent="0.2">
      <c r="A40" s="176"/>
      <c r="B40" s="104"/>
      <c r="C40" s="177">
        <v>9</v>
      </c>
      <c r="D40" s="182" t="str">
        <v/>
      </c>
      <c r="E40" s="173"/>
      <c r="F40" s="149"/>
      <c r="G40" s="376" t="str">
        <f>IFERROR(VLOOKUP(D40,選挙人氏名!D:Q,14,FALSE),"")</f>
        <v/>
      </c>
      <c r="H40" s="399"/>
      <c r="I40" s="377"/>
      <c r="J40" s="184">
        <v>19</v>
      </c>
      <c r="K40" s="182" t="str">
        <v/>
      </c>
      <c r="L40" s="149"/>
      <c r="M40" s="376" t="str">
        <f>IFERROR(VLOOKUP(K40,選挙人氏名!D:Q,14,FALSE),"")</f>
        <v/>
      </c>
      <c r="N40" s="377"/>
      <c r="O40" s="104"/>
      <c r="P40" s="105"/>
      <c r="Q40" s="105"/>
      <c r="R40" s="105"/>
      <c r="S40" s="105"/>
      <c r="T40" s="105"/>
      <c r="U40" s="105"/>
      <c r="V40" s="105"/>
      <c r="W40" s="105"/>
      <c r="X40" s="105"/>
      <c r="Y40" s="105"/>
      <c r="Z40" s="105"/>
      <c r="AA40" s="105"/>
      <c r="AB40" s="105"/>
      <c r="AC40" s="105"/>
      <c r="AD40" s="105"/>
      <c r="AE40" s="105"/>
    </row>
    <row r="41" spans="1:31" ht="27" customHeight="1" thickBot="1" x14ac:dyDescent="0.25">
      <c r="A41" s="176"/>
      <c r="B41" s="104"/>
      <c r="C41" s="177">
        <v>10</v>
      </c>
      <c r="D41" s="194" t="str">
        <v/>
      </c>
      <c r="E41" s="192"/>
      <c r="F41" s="193"/>
      <c r="G41" s="378" t="str">
        <f>IFERROR(VLOOKUP(D41,選挙人氏名!D:Q,14,FALSE),"")</f>
        <v/>
      </c>
      <c r="H41" s="400"/>
      <c r="I41" s="379"/>
      <c r="J41" s="184">
        <v>20</v>
      </c>
      <c r="K41" s="194" t="str">
        <v/>
      </c>
      <c r="L41" s="193"/>
      <c r="M41" s="378" t="str">
        <f>IFERROR(VLOOKUP(K41,選挙人氏名!D:Q,14,FALSE),"")</f>
        <v/>
      </c>
      <c r="N41" s="379"/>
      <c r="O41" s="104"/>
      <c r="P41" s="105"/>
      <c r="Q41" s="105"/>
      <c r="R41" s="105"/>
      <c r="S41" s="105"/>
      <c r="T41" s="105"/>
      <c r="U41" s="105"/>
      <c r="V41" s="105"/>
      <c r="W41" s="105"/>
      <c r="X41" s="105"/>
      <c r="Y41" s="105"/>
      <c r="Z41" s="105"/>
      <c r="AA41" s="105"/>
      <c r="AB41" s="105"/>
      <c r="AC41" s="105"/>
      <c r="AD41" s="105"/>
      <c r="AE41" s="105"/>
    </row>
    <row r="42" spans="1:31" x14ac:dyDescent="0.2">
      <c r="A42" s="176"/>
      <c r="B42" s="104"/>
      <c r="C42" s="104"/>
      <c r="D42" s="104"/>
      <c r="E42" s="104"/>
      <c r="F42" s="104"/>
      <c r="G42" s="104"/>
      <c r="H42" s="104"/>
      <c r="I42" s="104"/>
      <c r="J42" s="104"/>
      <c r="K42" s="104"/>
      <c r="L42" s="104"/>
      <c r="M42" s="104"/>
      <c r="N42" s="104"/>
      <c r="O42" s="104"/>
      <c r="P42" s="105"/>
      <c r="Q42" s="105"/>
      <c r="R42" s="105"/>
      <c r="S42" s="105"/>
      <c r="T42" s="105"/>
      <c r="U42" s="105"/>
      <c r="V42" s="105"/>
      <c r="W42" s="105"/>
      <c r="X42" s="105"/>
      <c r="Y42" s="105"/>
      <c r="Z42" s="105"/>
      <c r="AA42" s="105"/>
      <c r="AB42" s="105"/>
      <c r="AC42" s="105"/>
      <c r="AD42" s="105"/>
      <c r="AE42" s="105"/>
    </row>
    <row r="43" spans="1:31" ht="24.75" customHeight="1" x14ac:dyDescent="0.2">
      <c r="A43" s="176"/>
      <c r="B43" s="104"/>
      <c r="C43" s="373" t="s">
        <v>250</v>
      </c>
      <c r="D43" s="373"/>
      <c r="E43" s="373"/>
      <c r="F43" s="373"/>
      <c r="G43" s="373"/>
      <c r="H43" s="373"/>
      <c r="I43" s="373"/>
      <c r="J43" s="373"/>
      <c r="K43" s="373"/>
      <c r="L43" s="373"/>
      <c r="M43" s="373"/>
      <c r="N43" s="373"/>
      <c r="O43" s="104"/>
      <c r="P43" s="105"/>
      <c r="Q43" s="105"/>
      <c r="R43" s="105"/>
      <c r="S43" s="105"/>
      <c r="T43" s="105"/>
      <c r="U43" s="105"/>
      <c r="V43" s="105"/>
      <c r="W43" s="105"/>
      <c r="X43" s="105"/>
      <c r="Y43" s="105"/>
      <c r="Z43" s="105"/>
      <c r="AA43" s="105"/>
      <c r="AB43" s="105"/>
      <c r="AC43" s="105"/>
      <c r="AD43" s="105"/>
      <c r="AE43" s="105"/>
    </row>
    <row r="44" spans="1:31" x14ac:dyDescent="0.2">
      <c r="A44" s="176"/>
      <c r="B44" s="104"/>
      <c r="C44" s="104"/>
      <c r="D44" s="104"/>
      <c r="E44" s="104"/>
      <c r="F44" s="104"/>
      <c r="G44" s="104"/>
      <c r="H44" s="104"/>
      <c r="I44" s="104"/>
      <c r="J44" s="104"/>
      <c r="K44" s="104"/>
      <c r="L44" s="104"/>
      <c r="M44" s="104"/>
      <c r="N44" s="104"/>
      <c r="O44" s="104"/>
      <c r="P44" s="105"/>
      <c r="Q44" s="105"/>
      <c r="R44" s="105"/>
      <c r="S44" s="105"/>
      <c r="T44" s="105"/>
      <c r="U44" s="105"/>
      <c r="V44" s="105"/>
      <c r="W44" s="105"/>
      <c r="X44" s="105"/>
      <c r="Y44" s="105"/>
      <c r="Z44" s="105"/>
      <c r="AA44" s="105"/>
      <c r="AB44" s="105"/>
      <c r="AC44" s="105"/>
      <c r="AD44" s="105"/>
      <c r="AE44" s="105"/>
    </row>
    <row r="45" spans="1:31" ht="21" customHeight="1" x14ac:dyDescent="0.2">
      <c r="A45" s="176"/>
      <c r="B45" s="104"/>
      <c r="C45" s="401" t="s">
        <v>259</v>
      </c>
      <c r="D45" s="401"/>
      <c r="E45" s="401"/>
      <c r="F45" s="401"/>
      <c r="G45" s="401"/>
      <c r="H45" s="401"/>
      <c r="I45" s="401"/>
      <c r="J45" s="401"/>
      <c r="K45" s="401"/>
      <c r="L45" s="401"/>
      <c r="M45" s="401"/>
      <c r="N45" s="401"/>
      <c r="O45" s="104"/>
      <c r="P45" s="105"/>
      <c r="Q45" s="105"/>
      <c r="R45" s="105"/>
      <c r="S45" s="105"/>
      <c r="T45" s="105"/>
      <c r="U45" s="105"/>
      <c r="V45" s="105"/>
      <c r="W45" s="105"/>
      <c r="X45" s="105"/>
      <c r="Y45" s="105"/>
      <c r="Z45" s="105"/>
      <c r="AA45" s="105"/>
      <c r="AB45" s="105"/>
      <c r="AC45" s="105"/>
      <c r="AD45" s="105"/>
      <c r="AE45" s="105"/>
    </row>
    <row r="46" spans="1:31" x14ac:dyDescent="0.2">
      <c r="A46" s="176"/>
      <c r="B46" s="104"/>
      <c r="C46" s="104"/>
      <c r="D46" s="104"/>
      <c r="E46" s="104"/>
      <c r="F46" s="104"/>
      <c r="G46" s="104"/>
      <c r="H46" s="104"/>
      <c r="I46" s="104"/>
      <c r="J46" s="104"/>
      <c r="K46" s="104"/>
      <c r="L46" s="104"/>
      <c r="M46" s="104"/>
      <c r="N46" s="104"/>
      <c r="O46" s="104"/>
      <c r="P46" s="105"/>
      <c r="Q46" s="105"/>
      <c r="R46" s="105"/>
      <c r="S46" s="105"/>
      <c r="T46" s="105"/>
      <c r="U46" s="105"/>
      <c r="V46" s="105"/>
      <c r="W46" s="105"/>
      <c r="X46" s="105"/>
      <c r="Y46" s="105"/>
      <c r="Z46" s="105"/>
      <c r="AA46" s="105"/>
      <c r="AB46" s="105"/>
      <c r="AC46" s="105"/>
      <c r="AD46" s="105"/>
      <c r="AE46" s="105"/>
    </row>
    <row r="47" spans="1:31" ht="33.75" customHeight="1" x14ac:dyDescent="0.2">
      <c r="A47" s="176"/>
      <c r="B47" s="104"/>
      <c r="C47" s="396" t="s">
        <v>251</v>
      </c>
      <c r="D47" s="397"/>
      <c r="E47" s="396"/>
      <c r="F47" s="397"/>
      <c r="G47" s="172" t="s">
        <v>260</v>
      </c>
      <c r="H47" s="396"/>
      <c r="I47" s="402"/>
      <c r="J47" s="402"/>
      <c r="K47" s="397"/>
      <c r="L47" s="104"/>
      <c r="M47" s="187" t="s">
        <v>252</v>
      </c>
      <c r="N47" s="175"/>
      <c r="O47" s="104"/>
      <c r="P47" s="105"/>
      <c r="Q47" s="105"/>
      <c r="R47" s="105"/>
      <c r="S47" s="105"/>
      <c r="T47" s="105"/>
      <c r="U47" s="105"/>
      <c r="V47" s="105"/>
      <c r="W47" s="105"/>
      <c r="X47" s="105"/>
      <c r="Y47" s="105"/>
      <c r="Z47" s="105"/>
      <c r="AA47" s="105"/>
      <c r="AB47" s="105"/>
      <c r="AC47" s="105"/>
      <c r="AD47" s="105"/>
      <c r="AE47" s="105"/>
    </row>
    <row r="48" spans="1:31" x14ac:dyDescent="0.2">
      <c r="A48" s="176"/>
      <c r="P48" s="105"/>
      <c r="Q48" s="105"/>
      <c r="R48" s="105"/>
      <c r="S48" s="105"/>
      <c r="T48" s="105"/>
      <c r="U48" s="105"/>
      <c r="V48" s="105"/>
      <c r="W48" s="105"/>
      <c r="X48" s="105"/>
      <c r="Y48" s="105"/>
      <c r="Z48" s="105"/>
      <c r="AA48" s="105"/>
      <c r="AB48" s="105"/>
      <c r="AC48" s="105"/>
      <c r="AD48" s="105"/>
      <c r="AE48" s="105"/>
    </row>
    <row r="49" spans="1:31" x14ac:dyDescent="0.2">
      <c r="A49" s="176"/>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row>
    <row r="50" spans="1:31" x14ac:dyDescent="0.2">
      <c r="A50" s="176"/>
      <c r="B50" s="176"/>
      <c r="C50" s="176"/>
      <c r="D50" s="176"/>
      <c r="E50" s="176"/>
      <c r="F50" s="176"/>
      <c r="G50" s="176"/>
      <c r="H50" s="176"/>
      <c r="I50" s="176"/>
      <c r="J50" s="176"/>
      <c r="K50" s="176"/>
      <c r="L50" s="176"/>
      <c r="M50" s="176"/>
      <c r="N50" s="176"/>
      <c r="O50" s="176"/>
      <c r="P50" s="176"/>
      <c r="Q50" s="176"/>
      <c r="R50" s="176"/>
      <c r="S50" s="176"/>
      <c r="T50" s="176"/>
      <c r="U50" s="176"/>
      <c r="V50" s="176"/>
      <c r="W50" s="176"/>
      <c r="X50" s="176"/>
      <c r="Y50" s="176"/>
      <c r="Z50" s="176"/>
      <c r="AA50" s="176"/>
      <c r="AB50" s="176"/>
      <c r="AC50" s="176"/>
      <c r="AD50" s="176"/>
      <c r="AE50" s="176"/>
    </row>
    <row r="51" spans="1:31" x14ac:dyDescent="0.2">
      <c r="A51" s="176"/>
      <c r="B51" s="176"/>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76"/>
      <c r="AD51" s="176"/>
      <c r="AE51" s="176"/>
    </row>
    <row r="52" spans="1:31" x14ac:dyDescent="0.2">
      <c r="A52" s="176"/>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row>
    <row r="53" spans="1:31" x14ac:dyDescent="0.2">
      <c r="A53" s="176"/>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row>
    <row r="54" spans="1:31" x14ac:dyDescent="0.2">
      <c r="A54" s="176"/>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row>
    <row r="55" spans="1:31" x14ac:dyDescent="0.2">
      <c r="A55" s="176"/>
      <c r="B55" s="176"/>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row>
    <row r="56" spans="1:31" x14ac:dyDescent="0.2">
      <c r="A56" s="176"/>
      <c r="B56" s="176"/>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row>
    <row r="57" spans="1:31" x14ac:dyDescent="0.2">
      <c r="A57" s="176"/>
      <c r="B57" s="176"/>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c r="AA57" s="176"/>
      <c r="AB57" s="176"/>
      <c r="AC57" s="176"/>
      <c r="AD57" s="176"/>
      <c r="AE57" s="176"/>
    </row>
    <row r="58" spans="1:31" x14ac:dyDescent="0.2">
      <c r="A58" s="176"/>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c r="AC58" s="176"/>
      <c r="AD58" s="176"/>
      <c r="AE58" s="176"/>
    </row>
    <row r="59" spans="1:31" x14ac:dyDescent="0.2">
      <c r="A59" s="176"/>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76"/>
      <c r="AC59" s="176"/>
      <c r="AD59" s="176"/>
      <c r="AE59" s="176"/>
    </row>
    <row r="60" spans="1:31" x14ac:dyDescent="0.2">
      <c r="A60" s="176"/>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row>
    <row r="61" spans="1:31" x14ac:dyDescent="0.2">
      <c r="A61" s="176"/>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row>
    <row r="62" spans="1:31" x14ac:dyDescent="0.2">
      <c r="A62" s="176"/>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row>
    <row r="63" spans="1:31" x14ac:dyDescent="0.2">
      <c r="A63" s="176"/>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c r="AE63" s="176"/>
    </row>
    <row r="64" spans="1:31" x14ac:dyDescent="0.2">
      <c r="A64" s="176"/>
      <c r="B64" s="176"/>
      <c r="C64" s="176"/>
      <c r="D64" s="176"/>
      <c r="E64" s="176"/>
      <c r="F64" s="176"/>
      <c r="G64" s="176"/>
      <c r="H64" s="176"/>
      <c r="I64" s="176"/>
      <c r="J64" s="176"/>
      <c r="K64" s="176"/>
      <c r="L64" s="176"/>
      <c r="M64" s="176"/>
      <c r="N64" s="176"/>
      <c r="O64" s="176"/>
      <c r="P64" s="176"/>
      <c r="Q64" s="176"/>
      <c r="R64" s="176"/>
      <c r="S64" s="176"/>
      <c r="T64" s="176"/>
      <c r="U64" s="176"/>
      <c r="V64" s="176"/>
      <c r="W64" s="176"/>
      <c r="X64" s="176"/>
      <c r="Y64" s="176"/>
      <c r="Z64" s="176"/>
      <c r="AA64" s="176"/>
      <c r="AB64" s="176"/>
      <c r="AC64" s="176"/>
      <c r="AD64" s="176"/>
      <c r="AE64" s="176"/>
    </row>
    <row r="65" spans="1:31" x14ac:dyDescent="0.2">
      <c r="A65" s="176"/>
      <c r="B65" s="176"/>
      <c r="C65" s="176"/>
      <c r="D65" s="176"/>
      <c r="E65" s="176"/>
      <c r="F65" s="176"/>
      <c r="G65" s="176"/>
      <c r="H65" s="176"/>
      <c r="I65" s="176"/>
      <c r="J65" s="176"/>
      <c r="K65" s="176"/>
      <c r="L65" s="176"/>
      <c r="M65" s="176"/>
      <c r="N65" s="176"/>
      <c r="O65" s="176"/>
      <c r="P65" s="176"/>
      <c r="Q65" s="176"/>
      <c r="R65" s="176"/>
      <c r="S65" s="176"/>
      <c r="T65" s="176"/>
      <c r="U65" s="176"/>
      <c r="V65" s="176"/>
      <c r="W65" s="176"/>
      <c r="X65" s="176"/>
      <c r="Y65" s="176"/>
      <c r="Z65" s="176"/>
      <c r="AA65" s="176"/>
      <c r="AB65" s="176"/>
      <c r="AC65" s="176"/>
      <c r="AD65" s="176"/>
      <c r="AE65" s="176"/>
    </row>
    <row r="66" spans="1:31" x14ac:dyDescent="0.2">
      <c r="A66" s="176"/>
      <c r="B66" s="176"/>
      <c r="C66" s="176"/>
      <c r="D66" s="176"/>
      <c r="E66" s="176"/>
      <c r="F66" s="176"/>
      <c r="G66" s="176"/>
      <c r="H66" s="176"/>
      <c r="I66" s="176"/>
      <c r="J66" s="176"/>
      <c r="K66" s="176"/>
      <c r="L66" s="176"/>
      <c r="M66" s="176"/>
      <c r="N66" s="176"/>
      <c r="O66" s="176"/>
      <c r="P66" s="176"/>
      <c r="Q66" s="176"/>
      <c r="R66" s="176"/>
      <c r="S66" s="176"/>
      <c r="T66" s="176"/>
      <c r="U66" s="176"/>
      <c r="V66" s="176"/>
      <c r="W66" s="176"/>
      <c r="X66" s="176"/>
      <c r="Y66" s="176"/>
      <c r="Z66" s="176"/>
      <c r="AA66" s="176"/>
      <c r="AB66" s="176"/>
      <c r="AC66" s="176"/>
      <c r="AD66" s="176"/>
      <c r="AE66" s="176"/>
    </row>
    <row r="67" spans="1:31" x14ac:dyDescent="0.2">
      <c r="A67" s="176"/>
      <c r="B67" s="176"/>
      <c r="C67" s="176"/>
      <c r="D67" s="176"/>
      <c r="E67" s="176"/>
      <c r="F67" s="176"/>
      <c r="G67" s="176"/>
      <c r="H67" s="176"/>
      <c r="I67" s="176"/>
      <c r="J67" s="176"/>
      <c r="K67" s="176"/>
      <c r="L67" s="176"/>
      <c r="M67" s="176"/>
      <c r="N67" s="176"/>
      <c r="O67" s="176"/>
      <c r="P67" s="176"/>
      <c r="Q67" s="176"/>
      <c r="R67" s="176"/>
      <c r="S67" s="176"/>
      <c r="T67" s="176"/>
      <c r="U67" s="176"/>
      <c r="V67" s="176"/>
      <c r="W67" s="176"/>
      <c r="X67" s="176"/>
      <c r="Y67" s="176"/>
      <c r="Z67" s="176"/>
      <c r="AA67" s="176"/>
      <c r="AB67" s="176"/>
      <c r="AC67" s="176"/>
      <c r="AD67" s="176"/>
      <c r="AE67" s="176"/>
    </row>
    <row r="68" spans="1:31" x14ac:dyDescent="0.2">
      <c r="A68" s="176"/>
      <c r="B68" s="176"/>
      <c r="C68" s="176"/>
      <c r="D68" s="176"/>
      <c r="E68" s="176"/>
      <c r="F68" s="176"/>
      <c r="G68" s="176"/>
      <c r="H68" s="176"/>
      <c r="I68" s="176"/>
      <c r="J68" s="176"/>
      <c r="K68" s="176"/>
      <c r="L68" s="176"/>
      <c r="M68" s="176"/>
      <c r="N68" s="176"/>
      <c r="O68" s="176"/>
      <c r="P68" s="176"/>
      <c r="Q68" s="176"/>
      <c r="R68" s="176"/>
      <c r="S68" s="176"/>
      <c r="T68" s="176"/>
      <c r="U68" s="176"/>
      <c r="V68" s="176"/>
      <c r="W68" s="176"/>
      <c r="X68" s="176"/>
      <c r="Y68" s="176"/>
      <c r="Z68" s="176"/>
      <c r="AA68" s="176"/>
      <c r="AB68" s="176"/>
      <c r="AC68" s="176"/>
      <c r="AD68" s="176"/>
      <c r="AE68" s="176"/>
    </row>
    <row r="69" spans="1:31" x14ac:dyDescent="0.2">
      <c r="A69" s="176"/>
      <c r="B69" s="176"/>
      <c r="C69" s="176"/>
      <c r="D69" s="176"/>
      <c r="E69" s="176"/>
      <c r="F69" s="176"/>
      <c r="G69" s="176"/>
      <c r="H69" s="176"/>
      <c r="I69" s="176"/>
      <c r="J69" s="176"/>
      <c r="K69" s="176"/>
      <c r="L69" s="176"/>
      <c r="M69" s="176"/>
      <c r="N69" s="176"/>
      <c r="O69" s="176"/>
      <c r="P69" s="176"/>
      <c r="Q69" s="176"/>
      <c r="R69" s="176"/>
      <c r="S69" s="176"/>
      <c r="T69" s="176"/>
      <c r="U69" s="176"/>
      <c r="V69" s="176"/>
      <c r="W69" s="176"/>
      <c r="X69" s="176"/>
      <c r="Y69" s="176"/>
      <c r="Z69" s="176"/>
      <c r="AA69" s="176"/>
      <c r="AB69" s="176"/>
      <c r="AC69" s="176"/>
      <c r="AD69" s="176"/>
      <c r="AE69" s="176"/>
    </row>
    <row r="70" spans="1:31" x14ac:dyDescent="0.2">
      <c r="A70" s="176"/>
      <c r="B70" s="176"/>
      <c r="C70" s="176"/>
      <c r="D70" s="176"/>
      <c r="E70" s="176"/>
      <c r="F70" s="176"/>
      <c r="G70" s="176"/>
      <c r="H70" s="176"/>
      <c r="I70" s="176"/>
      <c r="J70" s="176"/>
      <c r="K70" s="176"/>
      <c r="L70" s="176"/>
      <c r="M70" s="176"/>
      <c r="N70" s="176"/>
      <c r="O70" s="176"/>
      <c r="P70" s="176"/>
      <c r="Q70" s="176"/>
      <c r="R70" s="176"/>
      <c r="S70" s="176"/>
      <c r="T70" s="176"/>
      <c r="U70" s="176"/>
      <c r="V70" s="176"/>
      <c r="W70" s="176"/>
      <c r="X70" s="176"/>
      <c r="Y70" s="176"/>
      <c r="Z70" s="176"/>
      <c r="AA70" s="176"/>
      <c r="AB70" s="176"/>
      <c r="AC70" s="176"/>
      <c r="AD70" s="176"/>
      <c r="AE70" s="176"/>
    </row>
    <row r="71" spans="1:31" x14ac:dyDescent="0.2">
      <c r="A71" s="176"/>
      <c r="B71" s="176"/>
      <c r="C71" s="176"/>
      <c r="D71" s="176"/>
      <c r="E71" s="176"/>
      <c r="F71" s="176"/>
      <c r="G71" s="176"/>
      <c r="H71" s="176"/>
      <c r="I71" s="176"/>
      <c r="J71" s="176"/>
      <c r="K71" s="176"/>
      <c r="L71" s="176"/>
      <c r="M71" s="176"/>
      <c r="N71" s="176"/>
      <c r="O71" s="176"/>
      <c r="P71" s="176"/>
      <c r="Q71" s="176"/>
      <c r="R71" s="176"/>
      <c r="S71" s="176"/>
      <c r="T71" s="176"/>
      <c r="U71" s="176"/>
      <c r="V71" s="176"/>
      <c r="W71" s="176"/>
      <c r="X71" s="176"/>
      <c r="Y71" s="176"/>
      <c r="Z71" s="176"/>
      <c r="AA71" s="176"/>
      <c r="AB71" s="176"/>
      <c r="AC71" s="176"/>
      <c r="AD71" s="176"/>
      <c r="AE71" s="176"/>
    </row>
    <row r="72" spans="1:31" x14ac:dyDescent="0.2">
      <c r="A72" s="176"/>
      <c r="B72" s="176"/>
      <c r="C72" s="176"/>
      <c r="D72" s="176"/>
      <c r="E72" s="176"/>
      <c r="F72" s="176"/>
      <c r="G72" s="176"/>
      <c r="H72" s="176"/>
      <c r="I72" s="176"/>
      <c r="J72" s="176"/>
      <c r="K72" s="176"/>
      <c r="L72" s="176"/>
      <c r="M72" s="176"/>
      <c r="N72" s="176"/>
      <c r="O72" s="176"/>
      <c r="P72" s="176"/>
      <c r="Q72" s="176"/>
      <c r="R72" s="176"/>
      <c r="S72" s="176"/>
      <c r="T72" s="176"/>
      <c r="U72" s="176"/>
      <c r="V72" s="176"/>
      <c r="W72" s="176"/>
      <c r="X72" s="176"/>
      <c r="Y72" s="176"/>
      <c r="Z72" s="176"/>
      <c r="AA72" s="176"/>
      <c r="AB72" s="176"/>
      <c r="AC72" s="176"/>
      <c r="AD72" s="176"/>
      <c r="AE72" s="176"/>
    </row>
    <row r="73" spans="1:31" x14ac:dyDescent="0.2">
      <c r="A73" s="176"/>
      <c r="B73" s="176"/>
      <c r="C73" s="176"/>
      <c r="D73" s="176"/>
      <c r="E73" s="176"/>
      <c r="F73" s="176"/>
      <c r="G73" s="176"/>
      <c r="H73" s="176"/>
      <c r="I73" s="176"/>
      <c r="J73" s="176"/>
      <c r="K73" s="176"/>
      <c r="L73" s="176"/>
      <c r="M73" s="176"/>
      <c r="N73" s="176"/>
      <c r="O73" s="176"/>
      <c r="P73" s="176"/>
      <c r="Q73" s="176"/>
      <c r="R73" s="176"/>
      <c r="S73" s="176"/>
      <c r="T73" s="176"/>
      <c r="U73" s="176"/>
      <c r="V73" s="176"/>
      <c r="W73" s="176"/>
      <c r="X73" s="176"/>
      <c r="Y73" s="176"/>
      <c r="Z73" s="176"/>
      <c r="AA73" s="176"/>
      <c r="AB73" s="176"/>
      <c r="AC73" s="176"/>
      <c r="AD73" s="176"/>
      <c r="AE73" s="176"/>
    </row>
    <row r="74" spans="1:31" x14ac:dyDescent="0.2">
      <c r="A74" s="176"/>
      <c r="B74" s="176"/>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c r="AA74" s="176"/>
      <c r="AB74" s="176"/>
      <c r="AC74" s="176"/>
      <c r="AD74" s="176"/>
      <c r="AE74" s="176"/>
    </row>
    <row r="75" spans="1:31" x14ac:dyDescent="0.2">
      <c r="A75" s="176"/>
      <c r="B75" s="176"/>
      <c r="C75" s="176"/>
      <c r="D75" s="176"/>
      <c r="E75" s="176"/>
      <c r="F75" s="176"/>
      <c r="G75" s="176"/>
      <c r="H75" s="176"/>
      <c r="I75" s="176"/>
      <c r="J75" s="176"/>
      <c r="K75" s="176"/>
      <c r="L75" s="176"/>
      <c r="M75" s="176"/>
      <c r="N75" s="176"/>
      <c r="O75" s="176"/>
      <c r="P75" s="176"/>
      <c r="Q75" s="176"/>
      <c r="R75" s="176"/>
      <c r="S75" s="176"/>
      <c r="T75" s="176"/>
      <c r="U75" s="176"/>
      <c r="V75" s="176"/>
      <c r="W75" s="176"/>
      <c r="X75" s="176"/>
      <c r="Y75" s="176"/>
      <c r="Z75" s="176"/>
      <c r="AA75" s="176"/>
      <c r="AB75" s="176"/>
      <c r="AC75" s="176"/>
      <c r="AD75" s="176"/>
      <c r="AE75" s="176"/>
    </row>
    <row r="76" spans="1:31" x14ac:dyDescent="0.2">
      <c r="A76" s="176"/>
      <c r="B76" s="176"/>
      <c r="C76" s="176"/>
      <c r="D76" s="176"/>
      <c r="E76" s="176"/>
      <c r="F76" s="176"/>
      <c r="G76" s="176"/>
      <c r="H76" s="176"/>
      <c r="I76" s="176"/>
      <c r="J76" s="176"/>
      <c r="K76" s="176"/>
      <c r="L76" s="176"/>
      <c r="M76" s="176"/>
      <c r="N76" s="176"/>
      <c r="O76" s="176"/>
      <c r="P76" s="176"/>
      <c r="Q76" s="176"/>
      <c r="R76" s="176"/>
      <c r="S76" s="176"/>
      <c r="T76" s="176"/>
      <c r="U76" s="176"/>
      <c r="V76" s="176"/>
      <c r="W76" s="176"/>
      <c r="X76" s="176"/>
      <c r="Y76" s="176"/>
      <c r="Z76" s="176"/>
      <c r="AA76" s="176"/>
      <c r="AB76" s="176"/>
      <c r="AC76" s="176"/>
      <c r="AD76" s="176"/>
      <c r="AE76" s="176"/>
    </row>
    <row r="77" spans="1:31" x14ac:dyDescent="0.2">
      <c r="A77" s="176"/>
      <c r="B77" s="176"/>
      <c r="C77" s="176"/>
      <c r="D77" s="176"/>
      <c r="E77" s="176"/>
      <c r="F77" s="176"/>
      <c r="G77" s="176"/>
      <c r="H77" s="176"/>
      <c r="I77" s="176"/>
      <c r="J77" s="176"/>
      <c r="K77" s="176"/>
      <c r="L77" s="176"/>
      <c r="M77" s="176"/>
      <c r="N77" s="176"/>
      <c r="O77" s="176"/>
      <c r="P77" s="176"/>
      <c r="Q77" s="176"/>
      <c r="R77" s="176"/>
      <c r="S77" s="176"/>
      <c r="T77" s="176"/>
      <c r="U77" s="176"/>
      <c r="V77" s="176"/>
      <c r="W77" s="176"/>
      <c r="X77" s="176"/>
      <c r="Y77" s="176"/>
      <c r="Z77" s="176"/>
      <c r="AA77" s="176"/>
      <c r="AB77" s="176"/>
      <c r="AC77" s="176"/>
      <c r="AD77" s="176"/>
      <c r="AE77" s="176"/>
    </row>
    <row r="78" spans="1:31" x14ac:dyDescent="0.2">
      <c r="A78" s="176"/>
      <c r="B78" s="176"/>
      <c r="C78" s="176"/>
      <c r="D78" s="176"/>
      <c r="E78" s="176"/>
      <c r="F78" s="176"/>
      <c r="G78" s="176"/>
      <c r="H78" s="176"/>
      <c r="I78" s="176"/>
      <c r="J78" s="176"/>
      <c r="K78" s="176"/>
      <c r="L78" s="176"/>
      <c r="M78" s="176"/>
      <c r="N78" s="176"/>
      <c r="O78" s="176"/>
      <c r="P78" s="176"/>
      <c r="Q78" s="176"/>
      <c r="R78" s="176"/>
      <c r="S78" s="176"/>
      <c r="T78" s="176"/>
      <c r="U78" s="176"/>
      <c r="V78" s="176"/>
      <c r="W78" s="176"/>
      <c r="X78" s="176"/>
      <c r="Y78" s="176"/>
      <c r="Z78" s="176"/>
      <c r="AA78" s="176"/>
      <c r="AB78" s="176"/>
      <c r="AC78" s="176"/>
      <c r="AD78" s="176"/>
      <c r="AE78" s="176"/>
    </row>
    <row r="79" spans="1:31" x14ac:dyDescent="0.2">
      <c r="A79" s="176"/>
      <c r="B79" s="176"/>
      <c r="C79" s="176"/>
      <c r="D79" s="176"/>
      <c r="E79" s="176"/>
      <c r="F79" s="176"/>
      <c r="G79" s="176"/>
      <c r="H79" s="176"/>
      <c r="I79" s="176"/>
      <c r="J79" s="176"/>
      <c r="K79" s="176"/>
      <c r="L79" s="176"/>
      <c r="M79" s="176"/>
      <c r="N79" s="176"/>
      <c r="O79" s="176"/>
      <c r="P79" s="176"/>
      <c r="Q79" s="176"/>
      <c r="R79" s="176"/>
      <c r="S79" s="176"/>
      <c r="T79" s="176"/>
      <c r="U79" s="176"/>
      <c r="V79" s="176"/>
      <c r="W79" s="176"/>
      <c r="X79" s="176"/>
      <c r="Y79" s="176"/>
      <c r="Z79" s="176"/>
      <c r="AA79" s="176"/>
      <c r="AB79" s="176"/>
      <c r="AC79" s="176"/>
      <c r="AD79" s="176"/>
      <c r="AE79" s="176"/>
    </row>
    <row r="80" spans="1:31" x14ac:dyDescent="0.2">
      <c r="A80" s="176"/>
      <c r="B80" s="176"/>
      <c r="C80" s="176"/>
      <c r="D80" s="176"/>
      <c r="E80" s="176"/>
      <c r="F80" s="176"/>
      <c r="G80" s="176"/>
      <c r="H80" s="176"/>
      <c r="I80" s="176"/>
      <c r="J80" s="176"/>
      <c r="K80" s="176"/>
      <c r="L80" s="176"/>
      <c r="M80" s="176"/>
      <c r="N80" s="176"/>
      <c r="O80" s="176"/>
      <c r="P80" s="176"/>
      <c r="Q80" s="176"/>
      <c r="R80" s="176"/>
      <c r="S80" s="176"/>
      <c r="T80" s="176"/>
      <c r="U80" s="176"/>
      <c r="V80" s="176"/>
      <c r="W80" s="176"/>
      <c r="X80" s="176"/>
      <c r="Y80" s="176"/>
      <c r="Z80" s="176"/>
      <c r="AA80" s="176"/>
      <c r="AB80" s="176"/>
      <c r="AC80" s="176"/>
      <c r="AD80" s="176"/>
      <c r="AE80" s="176"/>
    </row>
  </sheetData>
  <sheetProtection algorithmName="SHA-512" hashValue="YI+eYX4pxjv8c7dblV7TI5jMYswxaJ3F2funvqUFhxco18qG7J66BWsTZZvNYorLwXTZgyTsQ/D1iJyeDvmXvw==" saltValue="PzA+zhBkeZuJzpVNxx3SQA==" spinCount="100000" sheet="1" selectLockedCells="1"/>
  <mergeCells count="63">
    <mergeCell ref="E47:F47"/>
    <mergeCell ref="G32:I32"/>
    <mergeCell ref="G33:I33"/>
    <mergeCell ref="G34:I34"/>
    <mergeCell ref="G35:I35"/>
    <mergeCell ref="G36:I36"/>
    <mergeCell ref="G37:I37"/>
    <mergeCell ref="G38:I38"/>
    <mergeCell ref="G39:I39"/>
    <mergeCell ref="G40:I40"/>
    <mergeCell ref="G41:I41"/>
    <mergeCell ref="C45:N45"/>
    <mergeCell ref="C47:D47"/>
    <mergeCell ref="H47:K47"/>
    <mergeCell ref="J9:K9"/>
    <mergeCell ref="J15:K15"/>
    <mergeCell ref="J14:K14"/>
    <mergeCell ref="A1:C2"/>
    <mergeCell ref="C7:E7"/>
    <mergeCell ref="G1:H1"/>
    <mergeCell ref="G2:H2"/>
    <mergeCell ref="K5:N5"/>
    <mergeCell ref="D1:F1"/>
    <mergeCell ref="D2:F2"/>
    <mergeCell ref="G30:I30"/>
    <mergeCell ref="M30:N30"/>
    <mergeCell ref="K30:L30"/>
    <mergeCell ref="C43:N43"/>
    <mergeCell ref="M32:N32"/>
    <mergeCell ref="M33:N33"/>
    <mergeCell ref="M34:N34"/>
    <mergeCell ref="M35:N35"/>
    <mergeCell ref="M36:N36"/>
    <mergeCell ref="M37:N37"/>
    <mergeCell ref="M38:N38"/>
    <mergeCell ref="M39:N39"/>
    <mergeCell ref="M40:N40"/>
    <mergeCell ref="M41:N41"/>
    <mergeCell ref="D30:F30"/>
    <mergeCell ref="I26:K26"/>
    <mergeCell ref="L26:M26"/>
    <mergeCell ref="I27:K27"/>
    <mergeCell ref="L27:M27"/>
    <mergeCell ref="C26:F26"/>
    <mergeCell ref="C27:F27"/>
    <mergeCell ref="G27:H27"/>
    <mergeCell ref="G26:H26"/>
    <mergeCell ref="C19:N19"/>
    <mergeCell ref="C23:N23"/>
    <mergeCell ref="C21:N21"/>
    <mergeCell ref="I2:U2"/>
    <mergeCell ref="J17:K17"/>
    <mergeCell ref="J10:K10"/>
    <mergeCell ref="J13:K13"/>
    <mergeCell ref="J16:K16"/>
    <mergeCell ref="L9:N9"/>
    <mergeCell ref="L12:N12"/>
    <mergeCell ref="L15:N15"/>
    <mergeCell ref="L11:N11"/>
    <mergeCell ref="L14:N14"/>
    <mergeCell ref="L17:N17"/>
    <mergeCell ref="J11:K11"/>
    <mergeCell ref="J12:K12"/>
  </mergeCells>
  <phoneticPr fontId="1"/>
  <pageMargins left="0.52" right="0.25" top="0.49" bottom="0.39" header="0.3" footer="0.3"/>
  <pageSetup paperSize="9" scale="7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コード表!$A$3:$A$32</xm:f>
          </x14:formula1>
          <xm:sqref>G1:H1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U59"/>
  <sheetViews>
    <sheetView zoomScale="90" zoomScaleNormal="90" workbookViewId="0">
      <selection activeCell="G3" sqref="G3"/>
    </sheetView>
  </sheetViews>
  <sheetFormatPr defaultColWidth="9" defaultRowHeight="14.4" x14ac:dyDescent="0.2"/>
  <cols>
    <col min="1" max="1" width="1.88671875" style="21" customWidth="1"/>
    <col min="2" max="2" width="5.77734375" style="21" customWidth="1"/>
    <col min="3" max="3" width="6.77734375" style="21" customWidth="1"/>
    <col min="4" max="4" width="6.109375" style="21" customWidth="1"/>
    <col min="5" max="5" width="11" style="21" customWidth="1"/>
    <col min="6" max="6" width="9" style="21"/>
    <col min="7" max="7" width="13" style="21" customWidth="1"/>
    <col min="8" max="8" width="14.109375" style="21" customWidth="1"/>
    <col min="9" max="9" width="25.6640625" style="21" bestFit="1" customWidth="1"/>
    <col min="10" max="10" width="1.88671875" style="21" customWidth="1"/>
    <col min="11" max="11" width="9" style="21"/>
    <col min="12" max="21" width="14.33203125" style="21" customWidth="1"/>
    <col min="22" max="16384" width="9" style="21"/>
  </cols>
  <sheetData>
    <row r="1" spans="1:21" ht="23.25" customHeight="1" x14ac:dyDescent="0.2">
      <c r="A1" s="281" t="s">
        <v>122</v>
      </c>
      <c r="B1" s="381"/>
      <c r="C1" s="381"/>
      <c r="D1" s="434" t="s">
        <v>186</v>
      </c>
      <c r="E1" s="434"/>
      <c r="F1" s="434"/>
      <c r="G1" s="199" t="s">
        <v>40</v>
      </c>
      <c r="H1" s="59" t="s">
        <v>238</v>
      </c>
      <c r="I1" s="105"/>
      <c r="J1" s="105"/>
      <c r="K1" s="105"/>
      <c r="L1" s="105"/>
      <c r="M1" s="105"/>
      <c r="N1" s="105"/>
      <c r="O1" s="105"/>
      <c r="P1" s="105"/>
      <c r="Q1" s="105"/>
      <c r="R1" s="105"/>
      <c r="S1" s="105"/>
      <c r="T1" s="105"/>
      <c r="U1" s="105"/>
    </row>
    <row r="2" spans="1:21" ht="23.25" customHeight="1" x14ac:dyDescent="0.2">
      <c r="A2" s="437"/>
      <c r="B2" s="438"/>
      <c r="C2" s="438"/>
      <c r="D2" s="435" t="s">
        <v>106</v>
      </c>
      <c r="E2" s="435"/>
      <c r="F2" s="435"/>
      <c r="G2" s="206"/>
      <c r="H2" s="59" t="s">
        <v>239</v>
      </c>
      <c r="I2" s="105"/>
      <c r="J2" s="105"/>
      <c r="K2" s="105"/>
      <c r="L2" s="105"/>
      <c r="M2" s="105"/>
      <c r="N2" s="105"/>
      <c r="O2" s="105"/>
      <c r="P2" s="105"/>
      <c r="Q2" s="105"/>
      <c r="R2" s="105"/>
      <c r="S2" s="105"/>
      <c r="T2" s="105"/>
      <c r="U2" s="105"/>
    </row>
    <row r="3" spans="1:21" ht="35.25" customHeight="1" thickBot="1" x14ac:dyDescent="0.25">
      <c r="A3" s="282"/>
      <c r="B3" s="383"/>
      <c r="C3" s="383"/>
      <c r="D3" s="439" t="s">
        <v>267</v>
      </c>
      <c r="E3" s="439"/>
      <c r="F3" s="439"/>
      <c r="G3" s="207"/>
      <c r="H3" s="440" t="s">
        <v>271</v>
      </c>
      <c r="I3" s="441"/>
      <c r="J3" s="441"/>
      <c r="K3" s="441"/>
      <c r="L3" s="441"/>
      <c r="M3" s="441"/>
      <c r="N3" s="105"/>
      <c r="O3" s="105"/>
      <c r="P3" s="105"/>
      <c r="Q3" s="105"/>
      <c r="R3" s="105"/>
      <c r="S3" s="105"/>
      <c r="T3" s="105"/>
      <c r="U3" s="105"/>
    </row>
    <row r="4" spans="1:21" x14ac:dyDescent="0.2">
      <c r="A4" s="105"/>
      <c r="B4" s="105"/>
      <c r="C4" s="105"/>
      <c r="D4" s="105"/>
      <c r="E4" s="105"/>
      <c r="F4" s="105"/>
      <c r="G4" s="105"/>
      <c r="H4" s="105"/>
      <c r="I4" s="105"/>
      <c r="J4" s="105"/>
      <c r="K4" s="105"/>
      <c r="L4" s="105"/>
      <c r="M4" s="105"/>
      <c r="N4" s="105"/>
      <c r="O4" s="105"/>
      <c r="P4" s="105"/>
      <c r="Q4" s="105"/>
      <c r="R4" s="105"/>
      <c r="S4" s="105"/>
      <c r="T4" s="105"/>
      <c r="U4" s="105"/>
    </row>
    <row r="5" spans="1:21" ht="23.4" x14ac:dyDescent="0.2">
      <c r="B5" s="271" t="s">
        <v>189</v>
      </c>
      <c r="C5" s="271"/>
      <c r="D5" s="271"/>
      <c r="E5" s="271"/>
      <c r="F5" s="271"/>
      <c r="G5" s="271"/>
      <c r="H5" s="271"/>
      <c r="I5" s="271"/>
      <c r="J5" s="104"/>
      <c r="K5" s="105"/>
      <c r="L5" s="105"/>
      <c r="M5" s="105"/>
      <c r="N5" s="105"/>
      <c r="O5" s="105"/>
      <c r="P5" s="105"/>
      <c r="Q5" s="105"/>
      <c r="R5" s="105"/>
      <c r="S5" s="105"/>
      <c r="T5" s="105"/>
      <c r="U5" s="105"/>
    </row>
    <row r="6" spans="1:21" x14ac:dyDescent="0.2">
      <c r="J6" s="104"/>
      <c r="K6" s="105"/>
      <c r="L6" s="105"/>
      <c r="M6" s="105"/>
      <c r="N6" s="105"/>
      <c r="O6" s="105"/>
      <c r="P6" s="105"/>
      <c r="Q6" s="105"/>
      <c r="R6" s="105"/>
      <c r="S6" s="105"/>
      <c r="T6" s="105"/>
      <c r="U6" s="105"/>
    </row>
    <row r="7" spans="1:21" x14ac:dyDescent="0.2">
      <c r="H7" s="313">
        <f>G2</f>
        <v>0</v>
      </c>
      <c r="I7" s="313"/>
      <c r="J7" s="104"/>
      <c r="K7" s="105"/>
      <c r="L7" s="105"/>
      <c r="M7" s="105"/>
      <c r="N7" s="105"/>
      <c r="O7" s="105"/>
      <c r="P7" s="105"/>
      <c r="Q7" s="105"/>
      <c r="R7" s="105"/>
      <c r="S7" s="105"/>
      <c r="T7" s="105"/>
      <c r="U7" s="105"/>
    </row>
    <row r="8" spans="1:21" ht="12.6" customHeight="1" x14ac:dyDescent="0.2">
      <c r="J8" s="104"/>
      <c r="K8" s="105"/>
      <c r="L8" s="105"/>
      <c r="M8" s="105"/>
      <c r="N8" s="105"/>
      <c r="O8" s="105"/>
      <c r="P8" s="105"/>
      <c r="Q8" s="105"/>
      <c r="R8" s="105"/>
      <c r="S8" s="105"/>
      <c r="T8" s="105"/>
      <c r="U8" s="105"/>
    </row>
    <row r="9" spans="1:21" ht="21" customHeight="1" x14ac:dyDescent="0.2">
      <c r="B9" s="417" t="str">
        <f>G1</f>
        <v>総社市</v>
      </c>
      <c r="C9" s="417"/>
      <c r="D9" s="139" t="str">
        <f>IF(G1="岡山県","　知事　　様","　長　　様")</f>
        <v>　長　　様</v>
      </c>
      <c r="J9" s="104"/>
      <c r="K9" s="105"/>
      <c r="L9" s="105"/>
      <c r="M9" s="105"/>
      <c r="N9" s="105"/>
      <c r="O9" s="105"/>
      <c r="P9" s="105"/>
      <c r="Q9" s="105"/>
      <c r="R9" s="105"/>
      <c r="S9" s="105"/>
      <c r="T9" s="105"/>
      <c r="U9" s="105"/>
    </row>
    <row r="10" spans="1:21" ht="9" customHeight="1" x14ac:dyDescent="0.2">
      <c r="J10" s="104"/>
      <c r="K10" s="105"/>
      <c r="L10" s="105"/>
      <c r="M10" s="105"/>
      <c r="N10" s="105"/>
      <c r="O10" s="105"/>
      <c r="P10" s="105"/>
      <c r="Q10" s="105"/>
      <c r="R10" s="105"/>
      <c r="S10" s="105"/>
      <c r="T10" s="105"/>
      <c r="U10" s="105"/>
    </row>
    <row r="11" spans="1:21" ht="15" customHeight="1" x14ac:dyDescent="0.2">
      <c r="F11" s="430" t="s">
        <v>187</v>
      </c>
      <c r="G11" s="430"/>
      <c r="J11" s="104"/>
      <c r="K11" s="105"/>
      <c r="L11" s="105"/>
      <c r="M11" s="105"/>
      <c r="N11" s="105"/>
      <c r="O11" s="105"/>
      <c r="P11" s="105"/>
      <c r="Q11" s="105"/>
      <c r="R11" s="105"/>
      <c r="S11" s="105"/>
      <c r="T11" s="105"/>
      <c r="U11" s="105"/>
    </row>
    <row r="12" spans="1:21" ht="6.75" customHeight="1" x14ac:dyDescent="0.2">
      <c r="F12" s="113"/>
      <c r="G12" s="113"/>
      <c r="J12" s="104"/>
      <c r="K12" s="105"/>
      <c r="L12" s="105"/>
      <c r="M12" s="105"/>
      <c r="N12" s="105"/>
      <c r="O12" s="105"/>
      <c r="P12" s="105"/>
      <c r="Q12" s="105"/>
      <c r="R12" s="105"/>
      <c r="S12" s="105"/>
      <c r="T12" s="105"/>
      <c r="U12" s="105"/>
    </row>
    <row r="13" spans="1:21" ht="58.2" customHeight="1" x14ac:dyDescent="0.2">
      <c r="G13" s="21" t="s">
        <v>165</v>
      </c>
      <c r="H13" s="436">
        <f>基本項目!D10</f>
        <v>0</v>
      </c>
      <c r="I13" s="436"/>
      <c r="J13" s="104"/>
      <c r="K13" s="105"/>
      <c r="L13" s="105"/>
      <c r="M13" s="105"/>
      <c r="N13" s="105"/>
      <c r="O13" s="105"/>
      <c r="P13" s="105"/>
      <c r="Q13" s="105"/>
      <c r="R13" s="105"/>
      <c r="S13" s="105"/>
      <c r="T13" s="105"/>
      <c r="U13" s="105"/>
    </row>
    <row r="14" spans="1:21" ht="8.4" customHeight="1" x14ac:dyDescent="0.2">
      <c r="H14" s="60"/>
      <c r="I14" s="60"/>
      <c r="J14" s="104"/>
      <c r="K14" s="105"/>
      <c r="L14" s="105"/>
      <c r="M14" s="105"/>
      <c r="N14" s="105"/>
      <c r="O14" s="105"/>
      <c r="P14" s="105"/>
      <c r="Q14" s="105"/>
      <c r="R14" s="105"/>
      <c r="S14" s="105"/>
      <c r="T14" s="105"/>
      <c r="U14" s="105"/>
    </row>
    <row r="15" spans="1:21" x14ac:dyDescent="0.2">
      <c r="G15" s="21" t="s">
        <v>188</v>
      </c>
      <c r="H15" s="60" t="str">
        <f>CONCATENATE("〒",基本項目!D8)</f>
        <v>〒</v>
      </c>
      <c r="I15" s="60"/>
      <c r="J15" s="104"/>
      <c r="K15" s="105"/>
      <c r="L15" s="105"/>
      <c r="M15" s="105"/>
      <c r="N15" s="105"/>
      <c r="O15" s="105"/>
      <c r="P15" s="105"/>
      <c r="Q15" s="105"/>
      <c r="R15" s="105"/>
      <c r="S15" s="105"/>
      <c r="T15" s="105"/>
      <c r="U15" s="105"/>
    </row>
    <row r="16" spans="1:21" x14ac:dyDescent="0.2">
      <c r="H16" s="60">
        <f>基本項目!D9</f>
        <v>0</v>
      </c>
      <c r="I16" s="60"/>
      <c r="J16" s="104"/>
      <c r="K16" s="105"/>
      <c r="L16" s="105"/>
      <c r="M16" s="105"/>
      <c r="N16" s="105"/>
      <c r="O16" s="105"/>
      <c r="P16" s="105"/>
      <c r="Q16" s="105"/>
      <c r="R16" s="105"/>
      <c r="S16" s="105"/>
      <c r="T16" s="105"/>
      <c r="U16" s="105"/>
    </row>
    <row r="17" spans="2:21" ht="6" customHeight="1" x14ac:dyDescent="0.2">
      <c r="H17" s="60"/>
      <c r="I17" s="60"/>
      <c r="J17" s="104"/>
      <c r="K17" s="105"/>
      <c r="L17" s="105"/>
      <c r="M17" s="105"/>
      <c r="N17" s="105"/>
      <c r="O17" s="105"/>
      <c r="P17" s="105"/>
      <c r="Q17" s="105"/>
      <c r="R17" s="105"/>
      <c r="S17" s="105"/>
      <c r="T17" s="105"/>
      <c r="U17" s="105"/>
    </row>
    <row r="18" spans="2:21" x14ac:dyDescent="0.2">
      <c r="H18" s="60" t="str">
        <f>CONCATENATE("(TEL ",基本項目!D13,")")</f>
        <v>(TEL )</v>
      </c>
      <c r="I18" s="60"/>
      <c r="J18" s="104"/>
      <c r="K18" s="105"/>
      <c r="L18" s="105"/>
      <c r="M18" s="105"/>
      <c r="N18" s="105"/>
      <c r="O18" s="105"/>
      <c r="P18" s="105"/>
      <c r="Q18" s="105"/>
      <c r="R18" s="105"/>
      <c r="S18" s="105"/>
      <c r="T18" s="105"/>
      <c r="U18" s="105"/>
    </row>
    <row r="19" spans="2:21" x14ac:dyDescent="0.2">
      <c r="H19" s="65"/>
      <c r="I19" s="198" t="s">
        <v>264</v>
      </c>
      <c r="J19" s="104"/>
      <c r="K19" s="105"/>
      <c r="L19" s="105"/>
      <c r="M19" s="105"/>
      <c r="N19" s="105"/>
      <c r="O19" s="105"/>
      <c r="P19" s="105"/>
      <c r="Q19" s="105"/>
      <c r="R19" s="105"/>
      <c r="S19" s="105"/>
      <c r="T19" s="105"/>
      <c r="U19" s="105"/>
    </row>
    <row r="20" spans="2:21" x14ac:dyDescent="0.2">
      <c r="G20" s="21" t="s">
        <v>166</v>
      </c>
      <c r="H20" s="407" t="str">
        <f>CONCATENATE(基本項目!D11,"   ",基本項目!D12)</f>
        <v xml:space="preserve">   </v>
      </c>
      <c r="I20" s="407"/>
      <c r="J20" s="104"/>
      <c r="K20" s="105"/>
      <c r="L20" s="105"/>
      <c r="M20" s="105"/>
      <c r="N20" s="105"/>
      <c r="O20" s="105"/>
      <c r="P20" s="105"/>
      <c r="Q20" s="105"/>
      <c r="R20" s="105"/>
      <c r="S20" s="105"/>
      <c r="T20" s="105"/>
      <c r="U20" s="105"/>
    </row>
    <row r="21" spans="2:21" ht="15" customHeight="1" x14ac:dyDescent="0.2">
      <c r="J21" s="104"/>
      <c r="K21" s="105"/>
      <c r="L21" s="105"/>
      <c r="M21" s="105"/>
      <c r="N21" s="105"/>
      <c r="O21" s="105"/>
      <c r="P21" s="105"/>
      <c r="Q21" s="105"/>
      <c r="R21" s="105"/>
      <c r="S21" s="105"/>
      <c r="T21" s="105"/>
      <c r="U21" s="105"/>
    </row>
    <row r="22" spans="2:21" ht="51.75" customHeight="1" x14ac:dyDescent="0.2">
      <c r="B22" s="273" t="str">
        <f>CONCATENATE("　",基本項目!D4,"執行の",VLOOKUP(基本項目!D5,コード表!D3:F10,3,FALSE),"の不在者投票（投票者氏名別紙のとおり）に要した経費を次のとおり請求します。")</f>
        <v>　令和７年９月２１日執行の総社市議会議員選挙の不在者投票（投票者氏名別紙のとおり）に要した経費を次のとおり請求します。</v>
      </c>
      <c r="C22" s="273"/>
      <c r="D22" s="273"/>
      <c r="E22" s="273"/>
      <c r="F22" s="273"/>
      <c r="G22" s="273"/>
      <c r="H22" s="273"/>
      <c r="I22" s="273"/>
      <c r="J22" s="104"/>
      <c r="K22" s="105"/>
      <c r="L22" s="105"/>
      <c r="M22" s="105"/>
      <c r="N22" s="105"/>
      <c r="O22" s="105"/>
      <c r="P22" s="105"/>
      <c r="Q22" s="105"/>
      <c r="R22" s="105"/>
      <c r="S22" s="105"/>
      <c r="T22" s="105"/>
      <c r="U22" s="105"/>
    </row>
    <row r="23" spans="2:21" ht="11.25" customHeight="1" x14ac:dyDescent="0.2">
      <c r="C23" s="64"/>
      <c r="D23" s="64"/>
      <c r="E23" s="64"/>
      <c r="F23" s="64"/>
      <c r="G23" s="64"/>
      <c r="H23" s="64"/>
      <c r="I23" s="64"/>
      <c r="J23" s="104"/>
      <c r="K23" s="105"/>
      <c r="L23" s="105"/>
      <c r="M23" s="105"/>
      <c r="N23" s="105"/>
      <c r="O23" s="105"/>
      <c r="P23" s="105"/>
      <c r="Q23" s="105"/>
      <c r="R23" s="105"/>
      <c r="S23" s="105"/>
      <c r="T23" s="105"/>
      <c r="U23" s="105"/>
    </row>
    <row r="24" spans="2:21" ht="18.75" customHeight="1" x14ac:dyDescent="0.2">
      <c r="C24" s="431" t="s">
        <v>168</v>
      </c>
      <c r="D24" s="431"/>
      <c r="E24" s="431"/>
      <c r="F24" s="431"/>
      <c r="G24" s="431"/>
      <c r="H24" s="431"/>
      <c r="I24" s="431"/>
      <c r="J24" s="104"/>
      <c r="K24" s="105"/>
      <c r="L24" s="105"/>
      <c r="M24" s="105"/>
      <c r="N24" s="105"/>
      <c r="O24" s="105"/>
      <c r="P24" s="105"/>
      <c r="Q24" s="105"/>
      <c r="R24" s="105"/>
      <c r="S24" s="105"/>
      <c r="T24" s="105"/>
      <c r="U24" s="105"/>
    </row>
    <row r="25" spans="2:21" ht="11.25" customHeight="1" x14ac:dyDescent="0.2">
      <c r="C25" s="64"/>
      <c r="D25" s="64"/>
      <c r="E25" s="64"/>
      <c r="F25" s="64"/>
      <c r="G25" s="64"/>
      <c r="H25" s="64"/>
      <c r="I25" s="64"/>
      <c r="J25" s="104"/>
      <c r="K25" s="105"/>
      <c r="L25" s="105"/>
      <c r="M25" s="105"/>
      <c r="N25" s="105"/>
      <c r="O25" s="105"/>
      <c r="P25" s="105"/>
      <c r="Q25" s="105"/>
      <c r="R25" s="105"/>
      <c r="S25" s="105"/>
      <c r="T25" s="105"/>
      <c r="U25" s="105"/>
    </row>
    <row r="26" spans="2:21" ht="27.75" customHeight="1" x14ac:dyDescent="0.35">
      <c r="C26" s="64"/>
      <c r="D26" s="115" t="s">
        <v>190</v>
      </c>
      <c r="E26" s="432">
        <f>IF(G1="岡山県",集計表!AG24,基本項目!D6*VLOOKUP("合計",集計表!B22:AF22,(VLOOKUP(G1,コード表!A3:B33,2,FALSE)+1),FALSE))</f>
        <v>0</v>
      </c>
      <c r="F26" s="432"/>
      <c r="G26" s="433" t="str">
        <f>IF(G1="岡山県",CONCATENATE("  円　　","（ 投票者一人当たり",基本項目!F6,"円×",集計表!AG22,"人 ）"),CONCATENATE("  円　　","（ 投票者一人当たり",基本項目!F6,"円×",VLOOKUP("合計",集計表!B22:AF22,(VLOOKUP(G1,コード表!A3:B32,2,FALSE)+1),FALSE),"人 ）"))</f>
        <v xml:space="preserve">  円　　（ 投票者一人当たり１，２３６円×0人 ）</v>
      </c>
      <c r="H26" s="433"/>
      <c r="I26" s="433"/>
      <c r="J26" s="104"/>
      <c r="K26" s="105"/>
      <c r="L26" s="105"/>
      <c r="M26" s="105"/>
      <c r="N26" s="105"/>
      <c r="O26" s="105"/>
      <c r="P26" s="105"/>
      <c r="Q26" s="105"/>
      <c r="R26" s="105"/>
      <c r="S26" s="105"/>
      <c r="T26" s="105"/>
      <c r="U26" s="105"/>
    </row>
    <row r="27" spans="2:21" ht="10.5" customHeight="1" x14ac:dyDescent="0.2">
      <c r="C27" s="64"/>
      <c r="D27" s="64"/>
      <c r="E27" s="64"/>
      <c r="F27" s="64"/>
      <c r="G27" s="64"/>
      <c r="H27" s="64"/>
      <c r="I27" s="64"/>
      <c r="J27" s="104"/>
      <c r="K27" s="105"/>
      <c r="L27" s="105"/>
      <c r="M27" s="105"/>
      <c r="N27" s="105"/>
      <c r="O27" s="105"/>
      <c r="P27" s="105"/>
      <c r="Q27" s="105"/>
      <c r="R27" s="105"/>
      <c r="S27" s="105"/>
      <c r="T27" s="105"/>
      <c r="U27" s="105"/>
    </row>
    <row r="28" spans="2:21" ht="18.75" customHeight="1" x14ac:dyDescent="0.2">
      <c r="C28" s="118" t="s">
        <v>191</v>
      </c>
      <c r="D28" s="114"/>
      <c r="E28" s="114"/>
      <c r="F28" s="114"/>
      <c r="G28" s="114"/>
      <c r="H28" s="114"/>
      <c r="I28" s="114"/>
      <c r="J28" s="104"/>
      <c r="K28" s="105"/>
      <c r="L28" s="105"/>
      <c r="M28" s="105"/>
      <c r="N28" s="105"/>
      <c r="O28" s="105"/>
      <c r="P28" s="105"/>
      <c r="Q28" s="105"/>
      <c r="R28" s="105"/>
      <c r="S28" s="105"/>
      <c r="T28" s="105"/>
      <c r="U28" s="105"/>
    </row>
    <row r="29" spans="2:21" ht="18.75" customHeight="1" x14ac:dyDescent="0.2">
      <c r="B29" s="418" t="s">
        <v>192</v>
      </c>
      <c r="C29" s="418"/>
      <c r="D29" s="418"/>
      <c r="E29" s="427" t="s">
        <v>193</v>
      </c>
      <c r="F29" s="427"/>
      <c r="G29" s="116" t="s">
        <v>194</v>
      </c>
      <c r="H29" s="427" t="s">
        <v>195</v>
      </c>
      <c r="I29" s="427"/>
      <c r="J29" s="104"/>
      <c r="K29" s="105"/>
      <c r="L29" s="105"/>
      <c r="M29" s="105"/>
      <c r="N29" s="105"/>
      <c r="O29" s="105"/>
      <c r="P29" s="105"/>
      <c r="Q29" s="105"/>
      <c r="R29" s="105"/>
      <c r="S29" s="105"/>
      <c r="T29" s="105"/>
      <c r="U29" s="105"/>
    </row>
    <row r="30" spans="2:21" ht="27" customHeight="1" x14ac:dyDescent="0.2">
      <c r="B30" s="419">
        <f>基本項目!D26</f>
        <v>0</v>
      </c>
      <c r="C30" s="419"/>
      <c r="D30" s="419"/>
      <c r="E30" s="419">
        <f>基本項目!D27</f>
        <v>0</v>
      </c>
      <c r="F30" s="419"/>
      <c r="G30" s="117">
        <f>基本項目!D28</f>
        <v>0</v>
      </c>
      <c r="H30" s="428">
        <f>基本項目!D29</f>
        <v>0</v>
      </c>
      <c r="I30" s="429"/>
      <c r="J30" s="104"/>
      <c r="K30" s="105"/>
      <c r="L30" s="105"/>
      <c r="M30" s="105"/>
      <c r="N30" s="105"/>
      <c r="O30" s="105"/>
      <c r="P30" s="105"/>
      <c r="Q30" s="105"/>
      <c r="R30" s="105"/>
      <c r="S30" s="105"/>
      <c r="T30" s="105"/>
      <c r="U30" s="105"/>
    </row>
    <row r="31" spans="2:21" ht="35.25" customHeight="1" x14ac:dyDescent="0.2">
      <c r="B31" s="420" t="s">
        <v>196</v>
      </c>
      <c r="C31" s="420"/>
      <c r="D31" s="420"/>
      <c r="E31" s="420"/>
      <c r="F31" s="425">
        <f>基本項目!D30</f>
        <v>0</v>
      </c>
      <c r="G31" s="425"/>
      <c r="H31" s="425"/>
      <c r="I31" s="425"/>
      <c r="J31" s="104"/>
      <c r="K31" s="105"/>
      <c r="L31" s="105"/>
      <c r="M31" s="105"/>
      <c r="N31" s="105"/>
      <c r="O31" s="105"/>
      <c r="P31" s="105"/>
      <c r="Q31" s="105"/>
      <c r="R31" s="105"/>
      <c r="S31" s="105"/>
      <c r="T31" s="105"/>
      <c r="U31" s="105"/>
    </row>
    <row r="32" spans="2:21" ht="27" customHeight="1" x14ac:dyDescent="0.2">
      <c r="B32" s="421" t="s">
        <v>199</v>
      </c>
      <c r="C32" s="421"/>
      <c r="D32" s="421"/>
      <c r="E32" s="421"/>
      <c r="F32" s="426">
        <f>基本項目!D31</f>
        <v>0</v>
      </c>
      <c r="G32" s="426"/>
      <c r="H32" s="426"/>
      <c r="I32" s="426"/>
      <c r="J32" s="104"/>
      <c r="K32" s="105"/>
      <c r="L32" s="105"/>
      <c r="M32" s="105"/>
      <c r="N32" s="105"/>
      <c r="O32" s="105"/>
      <c r="P32" s="105"/>
      <c r="Q32" s="105"/>
      <c r="R32" s="105"/>
      <c r="S32" s="105"/>
      <c r="T32" s="105"/>
      <c r="U32" s="105"/>
    </row>
    <row r="33" spans="1:21" x14ac:dyDescent="0.2">
      <c r="C33" s="83"/>
      <c r="J33" s="104"/>
      <c r="K33" s="105"/>
      <c r="L33" s="105"/>
      <c r="M33" s="105"/>
      <c r="N33" s="105"/>
      <c r="O33" s="105"/>
      <c r="P33" s="105"/>
      <c r="Q33" s="105"/>
      <c r="R33" s="105"/>
      <c r="S33" s="105"/>
      <c r="T33" s="105"/>
      <c r="U33" s="105"/>
    </row>
    <row r="34" spans="1:21" ht="67.5" customHeight="1" x14ac:dyDescent="0.2">
      <c r="A34" s="104"/>
      <c r="B34" s="104"/>
      <c r="C34" s="414" t="s">
        <v>197</v>
      </c>
      <c r="D34" s="415"/>
      <c r="E34" s="415"/>
      <c r="F34" s="415"/>
      <c r="G34" s="415"/>
      <c r="H34" s="415"/>
      <c r="I34" s="415"/>
      <c r="J34" s="104"/>
      <c r="K34" s="105"/>
      <c r="L34" s="105"/>
      <c r="M34" s="105"/>
      <c r="N34" s="105"/>
      <c r="O34" s="105"/>
      <c r="P34" s="105"/>
      <c r="Q34" s="105"/>
      <c r="R34" s="105"/>
      <c r="S34" s="105"/>
      <c r="T34" s="105"/>
      <c r="U34" s="105"/>
    </row>
    <row r="35" spans="1:21" ht="15" thickBot="1" x14ac:dyDescent="0.25">
      <c r="A35" s="104"/>
      <c r="B35" s="104"/>
      <c r="C35" s="104"/>
      <c r="D35" s="104"/>
      <c r="E35" s="104"/>
      <c r="F35" s="104"/>
      <c r="G35" s="104"/>
      <c r="H35" s="104"/>
      <c r="I35" s="104"/>
      <c r="J35" s="104"/>
      <c r="K35" s="105"/>
      <c r="L35" s="105"/>
      <c r="M35" s="105"/>
      <c r="N35" s="105"/>
      <c r="O35" s="105"/>
      <c r="P35" s="105"/>
      <c r="Q35" s="105"/>
      <c r="R35" s="105"/>
      <c r="S35" s="105"/>
      <c r="T35" s="105"/>
      <c r="U35" s="105"/>
    </row>
    <row r="36" spans="1:21" x14ac:dyDescent="0.2">
      <c r="A36" s="104"/>
      <c r="B36" s="422" t="s">
        <v>200</v>
      </c>
      <c r="C36" s="122"/>
      <c r="D36" s="123"/>
      <c r="E36" s="123"/>
      <c r="F36" s="123"/>
      <c r="G36" s="123"/>
      <c r="H36" s="123"/>
      <c r="I36" s="124"/>
      <c r="J36" s="104"/>
      <c r="K36" s="105"/>
      <c r="L36" s="105"/>
      <c r="M36" s="105"/>
      <c r="N36" s="105"/>
      <c r="O36" s="105"/>
      <c r="P36" s="105"/>
      <c r="Q36" s="105"/>
      <c r="R36" s="105"/>
      <c r="S36" s="105"/>
      <c r="T36" s="105"/>
      <c r="U36" s="105"/>
    </row>
    <row r="37" spans="1:21" ht="30" customHeight="1" x14ac:dyDescent="0.2">
      <c r="A37" s="104"/>
      <c r="B37" s="423"/>
      <c r="C37" s="119"/>
      <c r="D37" s="416" t="str">
        <f>IF(G3="する",基本項目!D30,"")</f>
        <v/>
      </c>
      <c r="E37" s="416"/>
      <c r="F37" s="416"/>
      <c r="G37" s="416"/>
      <c r="H37" s="416"/>
      <c r="I37" s="125" t="s">
        <v>198</v>
      </c>
      <c r="J37" s="104"/>
      <c r="K37" s="105"/>
      <c r="L37" s="105"/>
      <c r="M37" s="105"/>
      <c r="N37" s="105"/>
      <c r="O37" s="105"/>
      <c r="P37" s="105"/>
      <c r="Q37" s="105"/>
      <c r="R37" s="105"/>
      <c r="S37" s="105"/>
      <c r="T37" s="105"/>
      <c r="U37" s="105"/>
    </row>
    <row r="38" spans="1:21" x14ac:dyDescent="0.2">
      <c r="A38" s="104"/>
      <c r="B38" s="423"/>
      <c r="C38" s="119"/>
      <c r="D38" s="120"/>
      <c r="E38" s="120"/>
      <c r="F38" s="120"/>
      <c r="G38" s="120"/>
      <c r="H38" s="120"/>
      <c r="I38" s="125"/>
      <c r="J38" s="104"/>
      <c r="K38" s="105"/>
      <c r="L38" s="105"/>
      <c r="M38" s="105"/>
      <c r="N38" s="105"/>
      <c r="O38" s="105"/>
      <c r="P38" s="105"/>
      <c r="Q38" s="105"/>
      <c r="R38" s="105"/>
      <c r="S38" s="105"/>
      <c r="T38" s="105"/>
      <c r="U38" s="105"/>
    </row>
    <row r="39" spans="1:21" x14ac:dyDescent="0.2">
      <c r="A39" s="104"/>
      <c r="B39" s="423"/>
      <c r="C39" s="119"/>
      <c r="D39" s="120" t="s">
        <v>270</v>
      </c>
      <c r="E39" s="120"/>
      <c r="F39" s="120"/>
      <c r="G39" s="120"/>
      <c r="H39" s="120"/>
      <c r="I39" s="125"/>
      <c r="J39" s="104"/>
      <c r="K39" s="105"/>
      <c r="L39" s="105"/>
      <c r="M39" s="105"/>
      <c r="N39" s="105"/>
      <c r="O39" s="105"/>
      <c r="P39" s="105"/>
      <c r="Q39" s="105"/>
      <c r="R39" s="105"/>
      <c r="S39" s="105"/>
      <c r="T39" s="105"/>
      <c r="U39" s="105"/>
    </row>
    <row r="40" spans="1:21" x14ac:dyDescent="0.2">
      <c r="A40" s="104"/>
      <c r="B40" s="423"/>
      <c r="C40" s="119"/>
      <c r="D40" s="120"/>
      <c r="E40" s="120"/>
      <c r="F40" s="120"/>
      <c r="G40" s="120"/>
      <c r="H40" s="120"/>
      <c r="I40" s="125"/>
      <c r="J40" s="104"/>
      <c r="K40" s="105"/>
      <c r="L40" s="105"/>
      <c r="M40" s="105"/>
      <c r="N40" s="105"/>
      <c r="O40" s="105"/>
      <c r="P40" s="105"/>
      <c r="Q40" s="105"/>
      <c r="R40" s="105"/>
      <c r="S40" s="105"/>
      <c r="T40" s="105"/>
      <c r="U40" s="105"/>
    </row>
    <row r="41" spans="1:21" x14ac:dyDescent="0.2">
      <c r="A41" s="104"/>
      <c r="B41" s="423"/>
      <c r="C41" s="404" t="s">
        <v>187</v>
      </c>
      <c r="D41" s="405"/>
      <c r="E41" s="405"/>
      <c r="F41" s="120"/>
      <c r="G41" s="120"/>
      <c r="H41" s="120"/>
      <c r="I41" s="125"/>
      <c r="J41" s="104"/>
      <c r="K41" s="105"/>
      <c r="L41" s="105"/>
      <c r="M41" s="105"/>
      <c r="N41" s="105"/>
      <c r="O41" s="105"/>
      <c r="P41" s="105"/>
      <c r="Q41" s="105"/>
      <c r="R41" s="105"/>
      <c r="S41" s="105"/>
      <c r="T41" s="105"/>
      <c r="U41" s="105"/>
    </row>
    <row r="42" spans="1:21" x14ac:dyDescent="0.2">
      <c r="A42" s="104"/>
      <c r="B42" s="423"/>
      <c r="C42" s="119"/>
      <c r="D42" s="120"/>
      <c r="E42" s="408" t="s">
        <v>203</v>
      </c>
      <c r="F42" s="408"/>
      <c r="G42" s="410" t="str">
        <f>IF(G3="する",基本項目!D9,"")</f>
        <v/>
      </c>
      <c r="H42" s="410"/>
      <c r="I42" s="411"/>
      <c r="J42" s="104"/>
      <c r="K42" s="105"/>
      <c r="L42" s="105"/>
      <c r="M42" s="105"/>
      <c r="N42" s="105"/>
      <c r="O42" s="105"/>
      <c r="P42" s="105"/>
      <c r="Q42" s="105"/>
      <c r="R42" s="105"/>
      <c r="S42" s="105"/>
      <c r="T42" s="105"/>
      <c r="U42" s="105"/>
    </row>
    <row r="43" spans="1:21" x14ac:dyDescent="0.2">
      <c r="A43" s="104"/>
      <c r="B43" s="423"/>
      <c r="C43" s="119"/>
      <c r="D43" s="120"/>
      <c r="E43" s="121"/>
      <c r="F43" s="126"/>
      <c r="G43" s="127"/>
      <c r="H43" s="128"/>
      <c r="I43" s="125"/>
      <c r="J43" s="104"/>
      <c r="K43" s="105"/>
      <c r="L43" s="105"/>
      <c r="M43" s="105"/>
      <c r="N43" s="105"/>
      <c r="O43" s="105"/>
      <c r="P43" s="105"/>
      <c r="Q43" s="105"/>
      <c r="R43" s="105"/>
      <c r="S43" s="105"/>
      <c r="T43" s="105"/>
      <c r="U43" s="105"/>
    </row>
    <row r="44" spans="1:21" ht="28.2" customHeight="1" x14ac:dyDescent="0.2">
      <c r="A44" s="104"/>
      <c r="B44" s="423"/>
      <c r="C44" s="119"/>
      <c r="D44" s="120"/>
      <c r="E44" s="409" t="s">
        <v>12</v>
      </c>
      <c r="F44" s="409"/>
      <c r="G44" s="412" t="str">
        <f>IF(G3="する",基本項目!D10,"")</f>
        <v/>
      </c>
      <c r="H44" s="412"/>
      <c r="I44" s="413"/>
      <c r="J44" s="104"/>
      <c r="K44" s="105"/>
      <c r="L44" s="105"/>
      <c r="M44" s="105"/>
      <c r="N44" s="105"/>
      <c r="O44" s="105"/>
      <c r="P44" s="105"/>
      <c r="Q44" s="105"/>
      <c r="R44" s="105"/>
      <c r="S44" s="105"/>
      <c r="T44" s="105"/>
      <c r="U44" s="105"/>
    </row>
    <row r="45" spans="1:21" x14ac:dyDescent="0.2">
      <c r="A45" s="104"/>
      <c r="B45" s="423"/>
      <c r="C45" s="119"/>
      <c r="D45" s="120"/>
      <c r="E45" s="121"/>
      <c r="F45" s="126"/>
      <c r="G45" s="128"/>
      <c r="H45" s="127"/>
      <c r="I45" s="125"/>
      <c r="J45" s="104"/>
      <c r="K45" s="105"/>
      <c r="L45" s="105"/>
      <c r="M45" s="105"/>
      <c r="N45" s="105"/>
      <c r="O45" s="105"/>
      <c r="P45" s="105"/>
      <c r="Q45" s="105"/>
      <c r="R45" s="105"/>
      <c r="S45" s="105"/>
      <c r="T45" s="105"/>
      <c r="U45" s="105"/>
    </row>
    <row r="46" spans="1:21" x14ac:dyDescent="0.2">
      <c r="A46" s="104"/>
      <c r="B46" s="423"/>
      <c r="C46" s="119"/>
      <c r="D46" s="120"/>
      <c r="E46" s="409" t="s">
        <v>201</v>
      </c>
      <c r="F46" s="409"/>
      <c r="G46" s="410" t="str">
        <f>IF(G3="する",CONCATENATE(基本項目!D11,"　　",基本項目!D12,"　　","印"),"")</f>
        <v/>
      </c>
      <c r="H46" s="410"/>
      <c r="I46" s="411"/>
      <c r="J46" s="104"/>
      <c r="K46" s="105"/>
      <c r="L46" s="105"/>
      <c r="M46" s="105"/>
      <c r="N46" s="105"/>
      <c r="O46" s="105"/>
      <c r="P46" s="105"/>
      <c r="Q46" s="105"/>
      <c r="R46" s="105"/>
      <c r="S46" s="105"/>
      <c r="T46" s="105"/>
      <c r="U46" s="105"/>
    </row>
    <row r="47" spans="1:21" ht="15" thickBot="1" x14ac:dyDescent="0.25">
      <c r="A47" s="104"/>
      <c r="B47" s="424"/>
      <c r="C47" s="129"/>
      <c r="D47" s="130"/>
      <c r="E47" s="130"/>
      <c r="F47" s="131"/>
      <c r="G47" s="132"/>
      <c r="H47" s="132"/>
      <c r="I47" s="133"/>
      <c r="J47" s="104"/>
      <c r="K47" s="105"/>
      <c r="L47" s="105"/>
      <c r="M47" s="105"/>
      <c r="N47" s="105"/>
      <c r="O47" s="105"/>
      <c r="P47" s="105"/>
      <c r="Q47" s="105"/>
      <c r="R47" s="105"/>
      <c r="S47" s="105"/>
      <c r="T47" s="105"/>
      <c r="U47" s="105"/>
    </row>
    <row r="48" spans="1:21" x14ac:dyDescent="0.2">
      <c r="A48" s="104"/>
      <c r="B48" s="104"/>
      <c r="C48" s="104"/>
      <c r="D48" s="104"/>
      <c r="E48" s="104"/>
      <c r="G48" s="407" t="str">
        <f>CONCATENATE(基本項目!C42,"   ",基本項目!C43)</f>
        <v xml:space="preserve">   </v>
      </c>
      <c r="H48" s="407"/>
      <c r="I48" s="104"/>
      <c r="J48" s="104"/>
      <c r="K48" s="105"/>
      <c r="L48" s="105"/>
      <c r="M48" s="105"/>
      <c r="N48" s="105"/>
      <c r="O48" s="105"/>
      <c r="P48" s="105"/>
      <c r="Q48" s="105"/>
      <c r="R48" s="105"/>
      <c r="S48" s="105"/>
      <c r="T48" s="105"/>
      <c r="U48" s="105"/>
    </row>
    <row r="49" spans="1:21" x14ac:dyDescent="0.2">
      <c r="A49" s="104"/>
      <c r="B49" s="401" t="s">
        <v>202</v>
      </c>
      <c r="C49" s="401"/>
      <c r="D49" s="401"/>
      <c r="E49" s="403" t="str">
        <f>CONCATENATE("［　",基本項目!D15,"　　",基本項目!D16,"　］")</f>
        <v>［　　　　］</v>
      </c>
      <c r="F49" s="403"/>
      <c r="G49" s="403"/>
      <c r="H49" s="403"/>
      <c r="I49" s="403"/>
      <c r="J49" s="104"/>
      <c r="K49" s="105"/>
      <c r="L49" s="105"/>
      <c r="M49" s="105"/>
      <c r="N49" s="105"/>
      <c r="O49" s="105"/>
      <c r="P49" s="105"/>
      <c r="Q49" s="105"/>
      <c r="R49" s="105"/>
      <c r="S49" s="105"/>
      <c r="T49" s="105"/>
      <c r="U49" s="105"/>
    </row>
    <row r="50" spans="1:21" x14ac:dyDescent="0.2">
      <c r="A50" s="105"/>
      <c r="B50" s="105"/>
      <c r="C50" s="105"/>
      <c r="D50" s="105"/>
      <c r="E50" s="105"/>
      <c r="F50" s="105"/>
      <c r="G50" s="105"/>
      <c r="H50" s="105"/>
      <c r="I50" s="105"/>
      <c r="J50" s="105"/>
      <c r="K50" s="105"/>
      <c r="L50" s="105"/>
      <c r="M50" s="105"/>
      <c r="N50" s="105"/>
      <c r="O50" s="105"/>
      <c r="P50" s="105"/>
      <c r="Q50" s="105"/>
      <c r="R50" s="105"/>
      <c r="S50" s="105"/>
      <c r="T50" s="105"/>
      <c r="U50" s="105"/>
    </row>
    <row r="51" spans="1:21" x14ac:dyDescent="0.2">
      <c r="A51" s="105"/>
      <c r="B51" s="105"/>
      <c r="C51" s="105"/>
      <c r="D51" s="105"/>
      <c r="E51" s="105"/>
      <c r="F51" s="105"/>
      <c r="G51" s="105"/>
      <c r="H51" s="105"/>
      <c r="I51" s="105"/>
      <c r="J51" s="105"/>
      <c r="K51" s="105"/>
      <c r="L51" s="105"/>
      <c r="M51" s="105"/>
      <c r="N51" s="105"/>
      <c r="O51" s="105"/>
      <c r="P51" s="105"/>
      <c r="Q51" s="105"/>
      <c r="R51" s="105"/>
      <c r="S51" s="105"/>
      <c r="T51" s="105"/>
      <c r="U51" s="105"/>
    </row>
    <row r="52" spans="1:21" x14ac:dyDescent="0.2">
      <c r="A52" s="105"/>
      <c r="B52" s="105"/>
      <c r="C52" s="105"/>
      <c r="D52" s="105"/>
      <c r="E52" s="105"/>
      <c r="F52" s="105"/>
      <c r="G52" s="406"/>
      <c r="H52" s="406"/>
      <c r="I52" s="105"/>
      <c r="J52" s="105"/>
      <c r="K52" s="105"/>
      <c r="L52" s="105"/>
      <c r="M52" s="105"/>
      <c r="N52" s="105"/>
      <c r="O52" s="105"/>
      <c r="P52" s="105"/>
      <c r="Q52" s="105"/>
      <c r="R52" s="105"/>
      <c r="S52" s="105"/>
      <c r="T52" s="105"/>
      <c r="U52" s="105"/>
    </row>
    <row r="53" spans="1:21" x14ac:dyDescent="0.2">
      <c r="A53" s="105"/>
      <c r="B53" s="105"/>
      <c r="C53" s="105"/>
      <c r="D53" s="105"/>
      <c r="E53" s="105"/>
      <c r="F53" s="105"/>
      <c r="G53" s="134"/>
      <c r="H53" s="134"/>
      <c r="I53" s="105"/>
      <c r="J53" s="105"/>
      <c r="K53" s="105"/>
      <c r="L53" s="105"/>
      <c r="M53" s="105"/>
      <c r="N53" s="105"/>
      <c r="O53" s="105"/>
      <c r="P53" s="105"/>
      <c r="Q53" s="105"/>
      <c r="R53" s="105"/>
      <c r="S53" s="105"/>
      <c r="T53" s="105"/>
      <c r="U53" s="105"/>
    </row>
    <row r="54" spans="1:21" x14ac:dyDescent="0.2">
      <c r="A54" s="105"/>
      <c r="B54" s="105"/>
      <c r="C54" s="105"/>
      <c r="D54" s="105"/>
      <c r="E54" s="105"/>
      <c r="F54" s="105"/>
      <c r="G54" s="105"/>
      <c r="H54" s="105"/>
      <c r="I54" s="105"/>
      <c r="J54" s="105"/>
      <c r="K54" s="105"/>
      <c r="L54" s="105"/>
      <c r="M54" s="105"/>
      <c r="N54" s="105"/>
      <c r="O54" s="105"/>
      <c r="P54" s="105"/>
      <c r="Q54" s="105"/>
      <c r="R54" s="105"/>
      <c r="S54" s="105"/>
      <c r="T54" s="105"/>
      <c r="U54" s="105"/>
    </row>
    <row r="55" spans="1:21" x14ac:dyDescent="0.2">
      <c r="A55" s="105"/>
      <c r="B55" s="105"/>
      <c r="C55" s="105"/>
      <c r="D55" s="105"/>
      <c r="E55" s="105"/>
      <c r="F55" s="105"/>
      <c r="G55" s="105"/>
      <c r="H55" s="105"/>
      <c r="I55" s="105"/>
      <c r="J55" s="105"/>
      <c r="K55" s="105"/>
      <c r="L55" s="105"/>
      <c r="M55" s="105"/>
      <c r="N55" s="105"/>
      <c r="O55" s="105"/>
      <c r="P55" s="105"/>
      <c r="Q55" s="105"/>
      <c r="R55" s="105"/>
      <c r="S55" s="105"/>
      <c r="T55" s="105"/>
      <c r="U55" s="105"/>
    </row>
    <row r="56" spans="1:21" x14ac:dyDescent="0.2">
      <c r="A56" s="105"/>
      <c r="B56" s="105"/>
      <c r="C56" s="105"/>
      <c r="D56" s="105"/>
      <c r="E56" s="105"/>
      <c r="F56" s="105"/>
      <c r="G56" s="105"/>
      <c r="H56" s="105"/>
      <c r="I56" s="105"/>
      <c r="J56" s="105"/>
      <c r="K56" s="105"/>
      <c r="L56" s="105"/>
      <c r="M56" s="105"/>
      <c r="N56" s="105"/>
      <c r="O56" s="105"/>
      <c r="P56" s="105"/>
      <c r="Q56" s="105"/>
      <c r="R56" s="105"/>
      <c r="S56" s="105"/>
      <c r="T56" s="105"/>
      <c r="U56" s="105"/>
    </row>
    <row r="57" spans="1:21" x14ac:dyDescent="0.2">
      <c r="A57" s="105"/>
      <c r="B57" s="105"/>
      <c r="C57" s="105"/>
      <c r="D57" s="105"/>
      <c r="E57" s="105"/>
      <c r="F57" s="105"/>
      <c r="G57" s="105"/>
      <c r="H57" s="105"/>
      <c r="I57" s="105"/>
      <c r="J57" s="105"/>
      <c r="K57" s="105"/>
      <c r="L57" s="105"/>
      <c r="M57" s="105"/>
      <c r="N57" s="105"/>
      <c r="O57" s="105"/>
      <c r="P57" s="105"/>
      <c r="Q57" s="105"/>
      <c r="R57" s="105"/>
      <c r="S57" s="105"/>
      <c r="T57" s="105"/>
      <c r="U57" s="105"/>
    </row>
    <row r="58" spans="1:21" x14ac:dyDescent="0.2">
      <c r="A58" s="105"/>
      <c r="B58" s="105"/>
      <c r="C58" s="105"/>
      <c r="D58" s="105"/>
      <c r="E58" s="105"/>
      <c r="F58" s="105"/>
      <c r="G58" s="105"/>
      <c r="H58" s="105"/>
      <c r="I58" s="105"/>
      <c r="J58" s="105"/>
      <c r="K58" s="105"/>
      <c r="L58" s="105"/>
      <c r="M58" s="105"/>
      <c r="N58" s="105"/>
      <c r="O58" s="105"/>
      <c r="P58" s="105"/>
      <c r="Q58" s="105"/>
      <c r="R58" s="105"/>
      <c r="S58" s="105"/>
      <c r="T58" s="105"/>
      <c r="U58" s="105"/>
    </row>
    <row r="59" spans="1:21" x14ac:dyDescent="0.2">
      <c r="A59" s="105"/>
      <c r="B59" s="105"/>
      <c r="C59" s="105"/>
      <c r="D59" s="105"/>
      <c r="E59" s="105"/>
      <c r="F59" s="105"/>
      <c r="G59" s="105"/>
      <c r="H59" s="105"/>
      <c r="I59" s="105"/>
      <c r="J59" s="105"/>
      <c r="K59" s="105"/>
      <c r="L59" s="105"/>
      <c r="M59" s="105"/>
      <c r="N59" s="105"/>
      <c r="O59" s="105"/>
      <c r="P59" s="105"/>
      <c r="Q59" s="105"/>
      <c r="R59" s="105"/>
      <c r="S59" s="105"/>
      <c r="T59" s="105"/>
      <c r="U59" s="105"/>
    </row>
  </sheetData>
  <sheetProtection algorithmName="SHA-512" hashValue="BBgIvvVOKDnyK7YID7i6VJ0r+3L4DXjeaq9epsF3+kPkXSHr+hGetdjzvO5xPTXBBGxofUIvVahz/rVzpJl9xg==" saltValue="ME/md/G6XFSb5EdVTx0vRg==" spinCount="100000" sheet="1" selectLockedCells="1"/>
  <mergeCells count="39">
    <mergeCell ref="F11:G11"/>
    <mergeCell ref="C24:I24"/>
    <mergeCell ref="E26:F26"/>
    <mergeCell ref="G26:I26"/>
    <mergeCell ref="D1:F1"/>
    <mergeCell ref="D2:F2"/>
    <mergeCell ref="H13:I13"/>
    <mergeCell ref="H20:I20"/>
    <mergeCell ref="H7:I7"/>
    <mergeCell ref="A1:C3"/>
    <mergeCell ref="D3:F3"/>
    <mergeCell ref="H3:M3"/>
    <mergeCell ref="F31:I31"/>
    <mergeCell ref="F32:I32"/>
    <mergeCell ref="E29:F29"/>
    <mergeCell ref="H29:I29"/>
    <mergeCell ref="E30:F30"/>
    <mergeCell ref="H30:I30"/>
    <mergeCell ref="B29:D29"/>
    <mergeCell ref="B30:D30"/>
    <mergeCell ref="B31:E31"/>
    <mergeCell ref="B32:E32"/>
    <mergeCell ref="B36:B47"/>
    <mergeCell ref="B49:D49"/>
    <mergeCell ref="E49:I49"/>
    <mergeCell ref="B5:I5"/>
    <mergeCell ref="C41:E41"/>
    <mergeCell ref="G52:H52"/>
    <mergeCell ref="G48:H48"/>
    <mergeCell ref="E42:F42"/>
    <mergeCell ref="E44:F44"/>
    <mergeCell ref="E46:F46"/>
    <mergeCell ref="G42:I42"/>
    <mergeCell ref="G46:I46"/>
    <mergeCell ref="G44:I44"/>
    <mergeCell ref="C34:I34"/>
    <mergeCell ref="D37:H37"/>
    <mergeCell ref="B9:C9"/>
    <mergeCell ref="B22:I22"/>
  </mergeCells>
  <phoneticPr fontId="1"/>
  <pageMargins left="0.8" right="0.55000000000000004" top="0.75" bottom="0.44" header="0.3" footer="0.3"/>
  <pageSetup paperSize="9" scale="94"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コード表!$V$3:$V$4</xm:f>
          </x14:formula1>
          <xm:sqref>G3</xm:sqref>
        </x14:dataValidation>
        <x14:dataValidation type="list" allowBlank="1" showInputMessage="1" showErrorMessage="1" xr:uid="{00000000-0002-0000-0800-000001000000}">
          <x14:formula1>
            <xm:f>コード表!$A$3:$A$33</xm:f>
          </x14:formula1>
          <xm:sqref>G1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14</vt:i4>
      </vt:variant>
    </vt:vector>
  </HeadingPairs>
  <TitlesOfParts>
    <vt:vector size="26" baseType="lpstr">
      <vt:lpstr>基本項目</vt:lpstr>
      <vt:lpstr>選挙人氏名</vt:lpstr>
      <vt:lpstr>１　入所・入院者からの請求依頼書</vt:lpstr>
      <vt:lpstr>２　請求書</vt:lpstr>
      <vt:lpstr>３　請求書別紙</vt:lpstr>
      <vt:lpstr>４　代理投票通知書</vt:lpstr>
      <vt:lpstr>５　代理投票仮投票</vt:lpstr>
      <vt:lpstr>６送致書</vt:lpstr>
      <vt:lpstr>７　経費請求書</vt:lpstr>
      <vt:lpstr>８　経費請求書別紙</vt:lpstr>
      <vt:lpstr>集計表</vt:lpstr>
      <vt:lpstr>コード表</vt:lpstr>
      <vt:lpstr>'１　入所・入院者からの請求依頼書'!Print_Area</vt:lpstr>
      <vt:lpstr>'２　請求書'!Print_Area</vt:lpstr>
      <vt:lpstr>'３　請求書別紙'!Print_Area</vt:lpstr>
      <vt:lpstr>'４　代理投票通知書'!Print_Area</vt:lpstr>
      <vt:lpstr>'５　代理投票仮投票'!Print_Area</vt:lpstr>
      <vt:lpstr>'６送致書'!Print_Area</vt:lpstr>
      <vt:lpstr>'７　経費請求書'!Print_Area</vt:lpstr>
      <vt:lpstr>'８　経費請求書別紙'!Print_Area</vt:lpstr>
      <vt:lpstr>コード表!Print_Area</vt:lpstr>
      <vt:lpstr>基本項目!Print_Area</vt:lpstr>
      <vt:lpstr>集計表!Print_Area</vt:lpstr>
      <vt:lpstr>選挙人氏名!Print_Area</vt:lpstr>
      <vt:lpstr>'３　請求書別紙'!Print_Titles</vt:lpstr>
      <vt:lpstr>'８　経費請求書別紙'!Print_Titles</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2025-08-29T07:22:04Z</cp:lastPrinted>
  <dcterms:created xsi:type="dcterms:W3CDTF">2024-03-28T03:48:00Z</dcterms:created>
  <dcterms:modified xsi:type="dcterms:W3CDTF">2024-03-28T03:48:00Z</dcterms:modified>
</cp:coreProperties>
</file>